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rofe\Documents\UTS\II - 2021\semillero\PROYECTOS DE AULA\"/>
    </mc:Choice>
  </mc:AlternateContent>
  <bookViews>
    <workbookView xWindow="0" yWindow="0" windowWidth="20490" windowHeight="7650" firstSheet="31" activeTab="33"/>
  </bookViews>
  <sheets>
    <sheet name="PRESENTACION" sheetId="33" r:id="rId1"/>
    <sheet name="INDUSTRIA Y COMERCIO" sheetId="31" r:id="rId2"/>
    <sheet name="CAMARA DE COMERCIO" sheetId="34" r:id="rId3"/>
    <sheet name="RUT" sheetId="32" r:id="rId4"/>
    <sheet name="COMPROBANTE Nº1" sheetId="1" r:id="rId5"/>
    <sheet name="ESTADO SITUACION FINANCIERA" sheetId="2" r:id="rId6"/>
    <sheet name="2.CUENTA CORRIENTE" sheetId="3" r:id="rId7"/>
    <sheet name="3.REGISTRO MERCANTIL" sheetId="4" r:id="rId8"/>
    <sheet name="4.INDUSTRIA Y COMERCIO" sheetId="5" r:id="rId9"/>
    <sheet name="5.ARRIENDO" sheetId="6" r:id="rId10"/>
    <sheet name="6.ADECUACIONES" sheetId="7" r:id="rId11"/>
    <sheet name="7.PAPELERIA, ASEO" sheetId="8" r:id="rId12"/>
    <sheet name="8.COMPRA COMPUTADOR" sheetId="9" r:id="rId13"/>
    <sheet name="9.INMOBILIARIA Y ENSERES" sheetId="10" r:id="rId14"/>
    <sheet name="10.SERVICIO INTERNET" sheetId="11" r:id="rId15"/>
    <sheet name="11.CAJA MENOR" sheetId="12" r:id="rId16"/>
    <sheet name="12.COMPRA INVENTARIO" sheetId="13" r:id="rId17"/>
    <sheet name="COMPROBANTE Nº2" sheetId="14" r:id="rId18"/>
    <sheet name="VENDE INVENTARIOS" sheetId="15" r:id="rId19"/>
    <sheet name="SERV. MANT. ELECTRICO" sheetId="16" r:id="rId20"/>
    <sheet name="CDT" sheetId="17" r:id="rId21"/>
    <sheet name="COMPRA DOLARES" sheetId="18" r:id="rId22"/>
    <sheet name="COMPRA ACCIONES" sheetId="19" r:id="rId23"/>
    <sheet name="NOMINA" sheetId="20" r:id="rId24"/>
    <sheet name="COMPRA SOFTWARE" sheetId="21" r:id="rId25"/>
    <sheet name="DEPRECIACION" sheetId="22" r:id="rId26"/>
    <sheet name="4x1000" sheetId="23" r:id="rId27"/>
    <sheet name="SUBE DOLAR" sheetId="24" r:id="rId28"/>
    <sheet name="BAJAN ACCIONES" sheetId="25" r:id="rId29"/>
    <sheet name="INTERES CDT" sheetId="26" r:id="rId30"/>
    <sheet name="INT CREDITO" sheetId="27" r:id="rId31"/>
    <sheet name="COMPROBANTE Nº3" sheetId="28" r:id="rId32"/>
    <sheet name="HOJA DE TRABAJO" sheetId="35" r:id="rId33"/>
    <sheet name="ESTADOS FINANCIEROS " sheetId="37" r:id="rId34"/>
    <sheet name="NOTAS CONTABLES" sheetId="38" r:id="rId35"/>
  </sheets>
  <externalReferences>
    <externalReference r:id="rId36"/>
    <externalReference r:id="rId37"/>
    <externalReference r:id="rId38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" i="35" l="1"/>
  <c r="I3" i="35"/>
  <c r="H37" i="35"/>
  <c r="H36" i="35"/>
  <c r="H30" i="35"/>
  <c r="H29" i="35"/>
  <c r="H28" i="35"/>
  <c r="H27" i="35"/>
  <c r="H26" i="35"/>
  <c r="H24" i="35"/>
  <c r="H23" i="35"/>
  <c r="H20" i="35"/>
  <c r="H19" i="35"/>
  <c r="H18" i="35"/>
  <c r="H15" i="35"/>
  <c r="H14" i="35"/>
  <c r="H12" i="35"/>
  <c r="H11" i="35"/>
  <c r="H6" i="35"/>
  <c r="H4" i="35"/>
  <c r="G48" i="35"/>
  <c r="G47" i="35"/>
  <c r="G46" i="35"/>
  <c r="G44" i="35"/>
  <c r="G43" i="35"/>
  <c r="G38" i="35"/>
  <c r="G20" i="35"/>
  <c r="G17" i="35"/>
  <c r="G16" i="35"/>
  <c r="G10" i="35"/>
  <c r="G9" i="35"/>
  <c r="G7" i="35"/>
  <c r="G8" i="35"/>
  <c r="G3" i="35"/>
  <c r="F24" i="35"/>
  <c r="F23" i="35"/>
  <c r="F4" i="35"/>
  <c r="F3" i="35"/>
  <c r="E45" i="35"/>
  <c r="E43" i="35"/>
  <c r="E42" i="35"/>
  <c r="E41" i="35"/>
  <c r="E40" i="35"/>
  <c r="E39" i="35"/>
  <c r="E22" i="35"/>
  <c r="E13" i="35"/>
  <c r="E12" i="35"/>
  <c r="E4" i="35"/>
  <c r="E3" i="35"/>
  <c r="F13" i="1"/>
  <c r="C52" i="38" l="1"/>
  <c r="C51" i="38"/>
  <c r="C50" i="38"/>
  <c r="C49" i="38"/>
  <c r="C53" i="38" s="1"/>
  <c r="C44" i="38"/>
  <c r="C43" i="38"/>
  <c r="C45" i="38" s="1"/>
  <c r="C38" i="38"/>
  <c r="C37" i="38"/>
  <c r="C36" i="38"/>
  <c r="C39" i="38" s="1"/>
  <c r="C31" i="38"/>
  <c r="C30" i="38"/>
  <c r="C32" i="38" s="1"/>
  <c r="C26" i="38"/>
  <c r="C25" i="38"/>
  <c r="C24" i="38"/>
  <c r="C19" i="38"/>
  <c r="C20" i="38" s="1"/>
  <c r="C18" i="38"/>
  <c r="C13" i="38"/>
  <c r="C12" i="38"/>
  <c r="C14" i="38" s="1"/>
  <c r="C11" i="38"/>
  <c r="S36" i="37"/>
  <c r="S35" i="37"/>
  <c r="S37" i="37" s="1"/>
  <c r="S26" i="37"/>
  <c r="S25" i="37"/>
  <c r="S24" i="37"/>
  <c r="S27" i="37" s="1"/>
  <c r="S31" i="37" s="1"/>
  <c r="H20" i="37"/>
  <c r="N19" i="37"/>
  <c r="N17" i="37"/>
  <c r="S16" i="37"/>
  <c r="H16" i="37"/>
  <c r="H22" i="37" s="1"/>
  <c r="H31" i="37" s="1"/>
  <c r="H34" i="37" s="1"/>
  <c r="S15" i="37"/>
  <c r="S18" i="37" s="1"/>
  <c r="N12" i="37"/>
  <c r="S11" i="37"/>
  <c r="N11" i="37"/>
  <c r="N13" i="37" s="1"/>
  <c r="S10" i="37"/>
  <c r="S9" i="37"/>
  <c r="S12" i="37" s="1"/>
  <c r="S20" i="37" s="1"/>
  <c r="S8" i="37"/>
  <c r="N7" i="37"/>
  <c r="N6" i="37"/>
  <c r="N8" i="37" s="1"/>
  <c r="C5" i="35"/>
  <c r="J48" i="35"/>
  <c r="I48" i="35"/>
  <c r="K48" i="35" s="1"/>
  <c r="M48" i="35" s="1"/>
  <c r="J47" i="35"/>
  <c r="I47" i="35"/>
  <c r="K47" i="35" s="1"/>
  <c r="M47" i="35" s="1"/>
  <c r="J46" i="35"/>
  <c r="I46" i="35"/>
  <c r="K46" i="35" s="1"/>
  <c r="M46" i="35" s="1"/>
  <c r="J45" i="35"/>
  <c r="I45" i="35"/>
  <c r="K45" i="35" s="1"/>
  <c r="M45" i="35" s="1"/>
  <c r="J44" i="35"/>
  <c r="J43" i="35"/>
  <c r="J42" i="35"/>
  <c r="I42" i="35"/>
  <c r="K42" i="35" s="1"/>
  <c r="M42" i="35" s="1"/>
  <c r="J41" i="35"/>
  <c r="I41" i="35"/>
  <c r="K41" i="35" s="1"/>
  <c r="M41" i="35" s="1"/>
  <c r="J40" i="35"/>
  <c r="I40" i="35"/>
  <c r="K40" i="35" s="1"/>
  <c r="M40" i="35" s="1"/>
  <c r="J39" i="35"/>
  <c r="I39" i="35"/>
  <c r="K39" i="35" s="1"/>
  <c r="M39" i="35" s="1"/>
  <c r="J38" i="35"/>
  <c r="I38" i="35"/>
  <c r="K38" i="35" s="1"/>
  <c r="M38" i="35" s="1"/>
  <c r="I37" i="35"/>
  <c r="J37" i="35"/>
  <c r="L37" i="35" s="1"/>
  <c r="N37" i="35" s="1"/>
  <c r="I36" i="35"/>
  <c r="J36" i="35"/>
  <c r="L36" i="35" s="1"/>
  <c r="N36" i="35" s="1"/>
  <c r="J35" i="35"/>
  <c r="I35" i="35"/>
  <c r="J34" i="35"/>
  <c r="I34" i="35"/>
  <c r="P33" i="35"/>
  <c r="J33" i="35"/>
  <c r="I30" i="35"/>
  <c r="J30" i="35"/>
  <c r="L30" i="35" s="1"/>
  <c r="P30" i="35" s="1"/>
  <c r="I29" i="35"/>
  <c r="J29" i="35"/>
  <c r="L29" i="35" s="1"/>
  <c r="P29" i="35" s="1"/>
  <c r="I28" i="35"/>
  <c r="J28" i="35"/>
  <c r="L28" i="35" s="1"/>
  <c r="P28" i="35" s="1"/>
  <c r="I27" i="35"/>
  <c r="J27" i="35"/>
  <c r="L27" i="35" s="1"/>
  <c r="P27" i="35" s="1"/>
  <c r="I26" i="35"/>
  <c r="J26" i="35"/>
  <c r="L26" i="35" s="1"/>
  <c r="P26" i="35" s="1"/>
  <c r="J25" i="35"/>
  <c r="I25" i="35"/>
  <c r="I24" i="35"/>
  <c r="J24" i="35"/>
  <c r="L24" i="35" s="1"/>
  <c r="P24" i="35" s="1"/>
  <c r="I23" i="35"/>
  <c r="P22" i="35"/>
  <c r="J22" i="35"/>
  <c r="I22" i="35"/>
  <c r="K22" i="35" s="1"/>
  <c r="O22" i="35" s="1"/>
  <c r="J21" i="35"/>
  <c r="I21" i="35"/>
  <c r="J20" i="35"/>
  <c r="I20" i="35"/>
  <c r="I19" i="35"/>
  <c r="J19" i="35"/>
  <c r="L19" i="35" s="1"/>
  <c r="P19" i="35" s="1"/>
  <c r="I18" i="35"/>
  <c r="J18" i="35"/>
  <c r="L18" i="35" s="1"/>
  <c r="P18" i="35" s="1"/>
  <c r="J17" i="35"/>
  <c r="I17" i="35"/>
  <c r="K17" i="35" s="1"/>
  <c r="O17" i="35" s="1"/>
  <c r="J16" i="35"/>
  <c r="I16" i="35"/>
  <c r="K16" i="35" s="1"/>
  <c r="O16" i="35" s="1"/>
  <c r="I15" i="35"/>
  <c r="I14" i="35"/>
  <c r="J13" i="35"/>
  <c r="I13" i="35"/>
  <c r="K13" i="35" s="1"/>
  <c r="O13" i="35" s="1"/>
  <c r="J12" i="35"/>
  <c r="I12" i="35"/>
  <c r="I11" i="35"/>
  <c r="J11" i="35"/>
  <c r="L11" i="35" s="1"/>
  <c r="P11" i="35" s="1"/>
  <c r="J10" i="35"/>
  <c r="I10" i="35"/>
  <c r="K10" i="35" s="1"/>
  <c r="O10" i="35" s="1"/>
  <c r="J9" i="35"/>
  <c r="I9" i="35"/>
  <c r="K9" i="35" s="1"/>
  <c r="O9" i="35" s="1"/>
  <c r="J8" i="35"/>
  <c r="I8" i="35"/>
  <c r="K8" i="35" s="1"/>
  <c r="O8" i="35" s="1"/>
  <c r="J7" i="35"/>
  <c r="I7" i="35"/>
  <c r="K7" i="35" s="1"/>
  <c r="O7" i="35" s="1"/>
  <c r="I6" i="35"/>
  <c r="J6" i="35"/>
  <c r="L6" i="35" s="1"/>
  <c r="P6" i="35" s="1"/>
  <c r="J5" i="35"/>
  <c r="I5" i="35"/>
  <c r="K5" i="35" s="1"/>
  <c r="O5" i="35" s="1"/>
  <c r="J4" i="35"/>
  <c r="I4" i="35"/>
  <c r="E49" i="35"/>
  <c r="N14" i="37" l="1"/>
  <c r="N16" i="37" s="1"/>
  <c r="N18" i="37" s="1"/>
  <c r="N20" i="37" s="1"/>
  <c r="S39" i="37"/>
  <c r="H25" i="37"/>
  <c r="F49" i="35"/>
  <c r="N49" i="35"/>
  <c r="K4" i="35"/>
  <c r="J23" i="35"/>
  <c r="L23" i="35" s="1"/>
  <c r="P23" i="35" s="1"/>
  <c r="O4" i="35"/>
  <c r="L12" i="35"/>
  <c r="P12" i="35" s="1"/>
  <c r="L20" i="35"/>
  <c r="P20" i="35" s="1"/>
  <c r="J3" i="35"/>
  <c r="P3" i="35" l="1"/>
  <c r="E103" i="28" l="1"/>
  <c r="H102" i="28"/>
  <c r="E93" i="28"/>
  <c r="H92" i="28"/>
  <c r="E74" i="28"/>
  <c r="E57" i="28"/>
  <c r="E34" i="28"/>
  <c r="J33" i="28" s="1"/>
  <c r="C21" i="27"/>
  <c r="B21" i="27"/>
  <c r="C20" i="27"/>
  <c r="B20" i="27"/>
  <c r="E12" i="27"/>
  <c r="O7" i="27"/>
  <c r="D12" i="27" s="1"/>
  <c r="F12" i="27" s="1"/>
  <c r="F13" i="27" s="1"/>
  <c r="L6" i="27"/>
  <c r="L8" i="27" s="1"/>
  <c r="M5" i="27"/>
  <c r="M8" i="27" s="1"/>
  <c r="C19" i="26"/>
  <c r="B19" i="26"/>
  <c r="C18" i="26"/>
  <c r="B18" i="26"/>
  <c r="N8" i="26"/>
  <c r="M8" i="26"/>
  <c r="F6" i="26"/>
  <c r="E6" i="26"/>
  <c r="L24" i="25"/>
  <c r="J24" i="25"/>
  <c r="L23" i="25"/>
  <c r="J23" i="25"/>
  <c r="I4" i="25"/>
  <c r="I5" i="25" s="1"/>
  <c r="I6" i="25" s="1"/>
  <c r="L24" i="24"/>
  <c r="J24" i="24"/>
  <c r="L23" i="24"/>
  <c r="J23" i="24"/>
  <c r="I5" i="24"/>
  <c r="I6" i="24" s="1"/>
  <c r="I4" i="24"/>
  <c r="C19" i="23"/>
  <c r="B19" i="23"/>
  <c r="C18" i="23"/>
  <c r="B18" i="23"/>
  <c r="K27" i="22"/>
  <c r="J27" i="22"/>
  <c r="D27" i="22"/>
  <c r="C27" i="22"/>
  <c r="K26" i="22"/>
  <c r="J26" i="22"/>
  <c r="D26" i="22"/>
  <c r="C26" i="22"/>
  <c r="K11" i="22"/>
  <c r="M11" i="22" s="1"/>
  <c r="K5" i="22" s="1"/>
  <c r="L6" i="22" s="1"/>
  <c r="O27" i="22" s="1"/>
  <c r="O28" i="22" s="1"/>
  <c r="D11" i="22"/>
  <c r="F11" i="22" s="1"/>
  <c r="D5" i="22" s="1"/>
  <c r="G33" i="21"/>
  <c r="G42" i="21" s="1"/>
  <c r="K31" i="21"/>
  <c r="I31" i="21"/>
  <c r="K30" i="21"/>
  <c r="I30" i="21"/>
  <c r="K29" i="21"/>
  <c r="I29" i="21"/>
  <c r="K28" i="21"/>
  <c r="I28" i="21"/>
  <c r="M27" i="21"/>
  <c r="K27" i="21"/>
  <c r="I27" i="21"/>
  <c r="E8" i="21"/>
  <c r="E54" i="28" s="1"/>
  <c r="E7" i="21"/>
  <c r="O29" i="21" s="1"/>
  <c r="D6" i="21"/>
  <c r="E9" i="21" s="1"/>
  <c r="P13" i="20"/>
  <c r="I33" i="20" s="1"/>
  <c r="E72" i="28" s="1"/>
  <c r="O13" i="20"/>
  <c r="I27" i="20" s="1"/>
  <c r="E32" i="28" s="1"/>
  <c r="J31" i="28" s="1"/>
  <c r="K13" i="20"/>
  <c r="H42" i="20" s="1"/>
  <c r="E81" i="28" s="1"/>
  <c r="H13" i="20"/>
  <c r="G12" i="20"/>
  <c r="F12" i="20"/>
  <c r="J12" i="20" s="1"/>
  <c r="L12" i="20" s="1"/>
  <c r="G11" i="20"/>
  <c r="F11" i="20"/>
  <c r="G10" i="20"/>
  <c r="F10" i="20"/>
  <c r="J10" i="20" s="1"/>
  <c r="G9" i="20"/>
  <c r="G13" i="20" s="1"/>
  <c r="F9" i="20"/>
  <c r="F8" i="20"/>
  <c r="J8" i="20" s="1"/>
  <c r="F7" i="20"/>
  <c r="J7" i="20" s="1"/>
  <c r="F6" i="20"/>
  <c r="K26" i="19"/>
  <c r="I26" i="19"/>
  <c r="K25" i="19"/>
  <c r="I25" i="19"/>
  <c r="I5" i="19"/>
  <c r="D6" i="19" s="1"/>
  <c r="D8" i="19" s="1"/>
  <c r="O26" i="19" s="1"/>
  <c r="O33" i="19" s="1"/>
  <c r="L24" i="18"/>
  <c r="J24" i="18"/>
  <c r="L23" i="18"/>
  <c r="J23" i="18"/>
  <c r="I4" i="18"/>
  <c r="I5" i="18" s="1"/>
  <c r="I6" i="18" s="1"/>
  <c r="O33" i="17"/>
  <c r="P33" i="17" s="1"/>
  <c r="P39" i="17" s="1"/>
  <c r="P42" i="17" s="1"/>
  <c r="D30" i="17"/>
  <c r="B30" i="17"/>
  <c r="D29" i="17"/>
  <c r="B29" i="17"/>
  <c r="F28" i="17"/>
  <c r="D28" i="17"/>
  <c r="B28" i="17"/>
  <c r="F27" i="17"/>
  <c r="D27" i="17"/>
  <c r="B27" i="17"/>
  <c r="D10" i="17"/>
  <c r="E9" i="17"/>
  <c r="H30" i="17" s="1"/>
  <c r="H35" i="17" s="1"/>
  <c r="D53" i="17" s="1"/>
  <c r="D8" i="17"/>
  <c r="F29" i="17" s="1"/>
  <c r="D31" i="16"/>
  <c r="B31" i="16"/>
  <c r="D30" i="16"/>
  <c r="B30" i="16"/>
  <c r="D29" i="16"/>
  <c r="B29" i="16"/>
  <c r="D28" i="16"/>
  <c r="B28" i="16"/>
  <c r="F27" i="16"/>
  <c r="D27" i="16"/>
  <c r="B27" i="16"/>
  <c r="F9" i="16"/>
  <c r="F8" i="16"/>
  <c r="E56" i="28" s="1"/>
  <c r="E7" i="16"/>
  <c r="E51" i="28" s="1"/>
  <c r="H49" i="28" s="1"/>
  <c r="L28" i="15"/>
  <c r="K27" i="15"/>
  <c r="L27" i="15" s="1"/>
  <c r="L26" i="15"/>
  <c r="L25" i="15"/>
  <c r="L24" i="15"/>
  <c r="L23" i="15"/>
  <c r="E10" i="15"/>
  <c r="J73" i="28" s="1"/>
  <c r="D8" i="15"/>
  <c r="E43" i="28" s="1"/>
  <c r="D7" i="15"/>
  <c r="E42" i="28" s="1"/>
  <c r="H41" i="28" s="1"/>
  <c r="E6" i="15"/>
  <c r="E50" i="28" s="1"/>
  <c r="J49" i="28" s="1"/>
  <c r="E60" i="14"/>
  <c r="E59" i="14"/>
  <c r="E57" i="14"/>
  <c r="H56" i="14" s="1"/>
  <c r="E55" i="14"/>
  <c r="H54" i="14" s="1"/>
  <c r="E53" i="14"/>
  <c r="H52" i="14" s="1"/>
  <c r="E51" i="14"/>
  <c r="H50" i="14" s="1"/>
  <c r="E49" i="14"/>
  <c r="H48" i="14" s="1"/>
  <c r="E41" i="14"/>
  <c r="E37" i="14"/>
  <c r="E25" i="14"/>
  <c r="H24" i="14" s="1"/>
  <c r="E23" i="14"/>
  <c r="E16" i="14"/>
  <c r="E15" i="14"/>
  <c r="E14" i="14"/>
  <c r="H13" i="14"/>
  <c r="E11" i="14"/>
  <c r="H10" i="14" s="1"/>
  <c r="J10" i="14"/>
  <c r="G43" i="13"/>
  <c r="F38" i="13"/>
  <c r="G38" i="13" s="1"/>
  <c r="G37" i="13"/>
  <c r="G36" i="13"/>
  <c r="G35" i="13"/>
  <c r="G34" i="13"/>
  <c r="L32" i="13"/>
  <c r="J32" i="13"/>
  <c r="L31" i="13"/>
  <c r="J31" i="13"/>
  <c r="L30" i="13"/>
  <c r="J30" i="13"/>
  <c r="L29" i="13"/>
  <c r="J29" i="13"/>
  <c r="N28" i="13"/>
  <c r="L28" i="13"/>
  <c r="J28" i="13"/>
  <c r="E8" i="13"/>
  <c r="P31" i="13" s="1"/>
  <c r="E7" i="13"/>
  <c r="E47" i="14" s="1"/>
  <c r="D6" i="13"/>
  <c r="E35" i="14" s="1"/>
  <c r="E37" i="12"/>
  <c r="C37" i="12"/>
  <c r="B37" i="12"/>
  <c r="D36" i="12"/>
  <c r="C36" i="12"/>
  <c r="B36" i="12"/>
  <c r="G29" i="12"/>
  <c r="O28" i="12"/>
  <c r="O32" i="12" s="1"/>
  <c r="U18" i="12"/>
  <c r="U19" i="12" s="1"/>
  <c r="U20" i="12" s="1"/>
  <c r="G18" i="12"/>
  <c r="G22" i="12" s="1"/>
  <c r="C18" i="12"/>
  <c r="B18" i="12"/>
  <c r="F17" i="12"/>
  <c r="F22" i="12" s="1"/>
  <c r="C17" i="12"/>
  <c r="B17" i="12"/>
  <c r="E8" i="12"/>
  <c r="D8" i="12"/>
  <c r="G32" i="11"/>
  <c r="G38" i="11" s="1"/>
  <c r="G41" i="11" s="1"/>
  <c r="G42" i="11" s="1"/>
  <c r="L28" i="11"/>
  <c r="J28" i="11"/>
  <c r="N27" i="11"/>
  <c r="N34" i="11" s="1"/>
  <c r="L27" i="11"/>
  <c r="J27" i="11"/>
  <c r="N26" i="11"/>
  <c r="L26" i="11"/>
  <c r="J26" i="11"/>
  <c r="D9" i="11"/>
  <c r="D60" i="11" s="1"/>
  <c r="E7" i="11"/>
  <c r="P28" i="11" s="1"/>
  <c r="P34" i="11" s="1"/>
  <c r="D6" i="11"/>
  <c r="E34" i="14" s="1"/>
  <c r="G41" i="10"/>
  <c r="G40" i="10"/>
  <c r="G39" i="10"/>
  <c r="G38" i="10"/>
  <c r="G37" i="10"/>
  <c r="G36" i="10"/>
  <c r="L34" i="10"/>
  <c r="J34" i="10"/>
  <c r="L33" i="10"/>
  <c r="J33" i="10"/>
  <c r="L32" i="10"/>
  <c r="J32" i="10"/>
  <c r="L30" i="10"/>
  <c r="J30" i="10"/>
  <c r="N29" i="10"/>
  <c r="L29" i="10"/>
  <c r="J29" i="10"/>
  <c r="E8" i="10"/>
  <c r="E7" i="10"/>
  <c r="D5" i="10"/>
  <c r="E27" i="14" s="1"/>
  <c r="G46" i="9"/>
  <c r="F36" i="9"/>
  <c r="G36" i="9" s="1"/>
  <c r="G45" i="9" s="1"/>
  <c r="G49" i="9" s="1"/>
  <c r="D36" i="9"/>
  <c r="L31" i="9"/>
  <c r="J31" i="9"/>
  <c r="L30" i="9"/>
  <c r="J30" i="9"/>
  <c r="D5" i="9"/>
  <c r="E28" i="14" s="1"/>
  <c r="G36" i="8"/>
  <c r="D36" i="8"/>
  <c r="G35" i="8"/>
  <c r="G44" i="8" s="1"/>
  <c r="G45" i="8" s="1"/>
  <c r="D35" i="8"/>
  <c r="L32" i="8"/>
  <c r="J32" i="8"/>
  <c r="L31" i="8"/>
  <c r="J31" i="8"/>
  <c r="N30" i="8"/>
  <c r="L30" i="8"/>
  <c r="J30" i="8"/>
  <c r="N29" i="8"/>
  <c r="L29" i="8"/>
  <c r="J29" i="8"/>
  <c r="D7" i="8"/>
  <c r="N31" i="8" s="1"/>
  <c r="N37" i="8" s="1"/>
  <c r="F35" i="7"/>
  <c r="G35" i="7" s="1"/>
  <c r="G44" i="7" s="1"/>
  <c r="G47" i="7" s="1"/>
  <c r="L32" i="7"/>
  <c r="J32" i="7"/>
  <c r="L31" i="7"/>
  <c r="J31" i="7"/>
  <c r="L30" i="7"/>
  <c r="J30" i="7"/>
  <c r="N29" i="7"/>
  <c r="N37" i="7" s="1"/>
  <c r="L29" i="7"/>
  <c r="J29" i="7"/>
  <c r="N23" i="7"/>
  <c r="D10" i="7"/>
  <c r="D62" i="7" s="1"/>
  <c r="E7" i="7"/>
  <c r="E38" i="14" s="1"/>
  <c r="E6" i="7"/>
  <c r="E44" i="14" s="1"/>
  <c r="O36" i="6"/>
  <c r="P36" i="6" s="1"/>
  <c r="P45" i="6" s="1"/>
  <c r="D34" i="6"/>
  <c r="B34" i="6"/>
  <c r="D33" i="6"/>
  <c r="B33" i="6"/>
  <c r="H32" i="6"/>
  <c r="D32" i="6"/>
  <c r="B32" i="6"/>
  <c r="D31" i="6"/>
  <c r="B31" i="6"/>
  <c r="F30" i="6"/>
  <c r="D30" i="6"/>
  <c r="B30" i="6"/>
  <c r="E8" i="6"/>
  <c r="H33" i="6" s="1"/>
  <c r="E7" i="6"/>
  <c r="E43" i="14" s="1"/>
  <c r="D6" i="6"/>
  <c r="E30" i="14" s="1"/>
  <c r="H35" i="5"/>
  <c r="O33" i="5"/>
  <c r="P33" i="5" s="1"/>
  <c r="P42" i="5" s="1"/>
  <c r="P45" i="5" s="1"/>
  <c r="H28" i="5"/>
  <c r="D28" i="5"/>
  <c r="B28" i="5"/>
  <c r="F27" i="5"/>
  <c r="F35" i="5" s="1"/>
  <c r="D27" i="5"/>
  <c r="B27" i="5"/>
  <c r="E8" i="5"/>
  <c r="D8" i="5"/>
  <c r="F21" i="5" s="1"/>
  <c r="F35" i="4"/>
  <c r="P33" i="4"/>
  <c r="P42" i="4" s="1"/>
  <c r="P45" i="4" s="1"/>
  <c r="O33" i="4"/>
  <c r="H28" i="4"/>
  <c r="H35" i="4" s="1"/>
  <c r="D28" i="4"/>
  <c r="B28" i="4"/>
  <c r="F27" i="4"/>
  <c r="D27" i="4"/>
  <c r="B27" i="4"/>
  <c r="E8" i="4"/>
  <c r="D8" i="4"/>
  <c r="F21" i="4" s="1"/>
  <c r="C43" i="3"/>
  <c r="B43" i="3"/>
  <c r="C42" i="3"/>
  <c r="B42" i="3"/>
  <c r="D6" i="3"/>
  <c r="F43" i="3" s="1"/>
  <c r="F47" i="3" s="1"/>
  <c r="E5" i="3"/>
  <c r="G42" i="3" s="1"/>
  <c r="G47" i="3" s="1"/>
  <c r="G34" i="2"/>
  <c r="H13" i="1"/>
  <c r="H12" i="1"/>
  <c r="C32" i="35" s="1"/>
  <c r="J10" i="1"/>
  <c r="H20" i="1" l="1"/>
  <c r="C33" i="35"/>
  <c r="I33" i="35" s="1"/>
  <c r="K33" i="35" s="1"/>
  <c r="O33" i="35" s="1"/>
  <c r="J20" i="1"/>
  <c r="D31" i="35"/>
  <c r="I32" i="35"/>
  <c r="C49" i="35"/>
  <c r="F31" i="6"/>
  <c r="F38" i="6" s="1"/>
  <c r="D6" i="9"/>
  <c r="E32" i="14" s="1"/>
  <c r="N30" i="9"/>
  <c r="N38" i="9" s="1"/>
  <c r="G42" i="10"/>
  <c r="G45" i="10" s="1"/>
  <c r="G49" i="10" s="1"/>
  <c r="L29" i="15"/>
  <c r="L32" i="15" s="1"/>
  <c r="L35" i="15" s="1"/>
  <c r="J55" i="28"/>
  <c r="E7" i="19"/>
  <c r="E8" i="19" s="1"/>
  <c r="E8" i="7"/>
  <c r="E18" i="14" s="1"/>
  <c r="E7" i="9"/>
  <c r="E45" i="14" s="1"/>
  <c r="E9" i="11"/>
  <c r="H29" i="16"/>
  <c r="G5" i="1"/>
  <c r="P46" i="6"/>
  <c r="P49" i="6" s="1"/>
  <c r="H26" i="14"/>
  <c r="E9" i="13"/>
  <c r="P30" i="13"/>
  <c r="H58" i="14"/>
  <c r="J9" i="20"/>
  <c r="J11" i="20"/>
  <c r="N11" i="20" s="1"/>
  <c r="M12" i="20"/>
  <c r="D11" i="21"/>
  <c r="E40" i="28" s="1"/>
  <c r="H39" i="28" s="1"/>
  <c r="P43" i="17"/>
  <c r="P46" i="17" s="1"/>
  <c r="N17" i="18"/>
  <c r="E6" i="18"/>
  <c r="D5" i="18"/>
  <c r="F13" i="20"/>
  <c r="J6" i="20"/>
  <c r="N9" i="20"/>
  <c r="M9" i="20"/>
  <c r="Q9" i="20" s="1"/>
  <c r="N10" i="20"/>
  <c r="M10" i="20"/>
  <c r="Q10" i="20" s="1"/>
  <c r="M11" i="20"/>
  <c r="P32" i="7"/>
  <c r="E31" i="14"/>
  <c r="D10" i="8"/>
  <c r="G48" i="8"/>
  <c r="E13" i="14"/>
  <c r="P32" i="13"/>
  <c r="P36" i="13" s="1"/>
  <c r="L33" i="15"/>
  <c r="E53" i="28"/>
  <c r="J52" i="28" s="1"/>
  <c r="H30" i="16"/>
  <c r="N8" i="20"/>
  <c r="M8" i="20"/>
  <c r="E5" i="27"/>
  <c r="D6" i="27"/>
  <c r="G46" i="13"/>
  <c r="G45" i="13"/>
  <c r="G44" i="13"/>
  <c r="G47" i="13" s="1"/>
  <c r="D8" i="3"/>
  <c r="L22" i="3" s="1"/>
  <c r="L23" i="3" s="1"/>
  <c r="L24" i="3" s="1"/>
  <c r="F31" i="3" s="1"/>
  <c r="F33" i="3" s="1"/>
  <c r="D53" i="4"/>
  <c r="D53" i="5"/>
  <c r="E9" i="6"/>
  <c r="P31" i="7"/>
  <c r="E8" i="8"/>
  <c r="E40" i="14"/>
  <c r="P33" i="10"/>
  <c r="G40" i="13"/>
  <c r="L8" i="20"/>
  <c r="L9" i="20"/>
  <c r="R9" i="20" s="1"/>
  <c r="L10" i="20"/>
  <c r="L11" i="20"/>
  <c r="G45" i="11"/>
  <c r="E8" i="3"/>
  <c r="D11" i="6"/>
  <c r="F35" i="17"/>
  <c r="G31" i="19"/>
  <c r="G37" i="19" s="1"/>
  <c r="M25" i="19"/>
  <c r="M33" i="19" s="1"/>
  <c r="N7" i="20"/>
  <c r="M7" i="20"/>
  <c r="Q7" i="20" s="1"/>
  <c r="L7" i="20"/>
  <c r="R7" i="20" s="1"/>
  <c r="H41" i="20"/>
  <c r="E80" i="28" s="1"/>
  <c r="E9" i="26"/>
  <c r="E76" i="28" s="1"/>
  <c r="D7" i="26"/>
  <c r="G18" i="26"/>
  <c r="G20" i="26" s="1"/>
  <c r="E11" i="6"/>
  <c r="P30" i="7"/>
  <c r="E8" i="9"/>
  <c r="E39" i="14" s="1"/>
  <c r="N20" i="11"/>
  <c r="D11" i="13"/>
  <c r="N29" i="13"/>
  <c r="N36" i="13" s="1"/>
  <c r="E22" i="14"/>
  <c r="E46" i="14"/>
  <c r="J42" i="14" s="1"/>
  <c r="D9" i="15"/>
  <c r="D10" i="15" s="1"/>
  <c r="F10" i="16"/>
  <c r="F28" i="16"/>
  <c r="F35" i="16" s="1"/>
  <c r="E10" i="17"/>
  <c r="F21" i="17" s="1"/>
  <c r="N12" i="20"/>
  <c r="Q12" i="20" s="1"/>
  <c r="R12" i="20" s="1"/>
  <c r="E16" i="28"/>
  <c r="O31" i="21"/>
  <c r="K8" i="22"/>
  <c r="N26" i="22"/>
  <c r="N28" i="22" s="1"/>
  <c r="E95" i="28"/>
  <c r="D5" i="24"/>
  <c r="E6" i="24"/>
  <c r="N17" i="24"/>
  <c r="D5" i="25"/>
  <c r="E6" i="25"/>
  <c r="E10" i="7"/>
  <c r="E9" i="9"/>
  <c r="D6" i="10"/>
  <c r="E9" i="10" s="1"/>
  <c r="N30" i="10"/>
  <c r="P32" i="10"/>
  <c r="E11" i="13"/>
  <c r="E12" i="16"/>
  <c r="E11" i="21"/>
  <c r="M21" i="21" s="1"/>
  <c r="M28" i="21"/>
  <c r="M35" i="21" s="1"/>
  <c r="G43" i="21"/>
  <c r="G46" i="21" s="1"/>
  <c r="D61" i="21" s="1"/>
  <c r="L8" i="22"/>
  <c r="E38" i="28" s="1"/>
  <c r="J37" i="28" s="1"/>
  <c r="N17" i="25"/>
  <c r="D11" i="9"/>
  <c r="F12" i="16"/>
  <c r="E24" i="28"/>
  <c r="H23" i="28" s="1"/>
  <c r="E17" i="28"/>
  <c r="E18" i="28"/>
  <c r="E26" i="28"/>
  <c r="H25" i="28" s="1"/>
  <c r="G26" i="22"/>
  <c r="G28" i="22" s="1"/>
  <c r="E6" i="22"/>
  <c r="E96" i="28"/>
  <c r="D8" i="22"/>
  <c r="O30" i="21"/>
  <c r="O35" i="21" s="1"/>
  <c r="D49" i="35" l="1"/>
  <c r="J31" i="35"/>
  <c r="J36" i="14"/>
  <c r="R11" i="20"/>
  <c r="L36" i="15"/>
  <c r="I53" i="15" s="1"/>
  <c r="L34" i="15"/>
  <c r="Q11" i="20"/>
  <c r="P37" i="7"/>
  <c r="R10" i="20"/>
  <c r="K32" i="35"/>
  <c r="E21" i="14"/>
  <c r="P34" i="10"/>
  <c r="E11" i="10"/>
  <c r="D11" i="10"/>
  <c r="E7" i="25"/>
  <c r="E22" i="28"/>
  <c r="J21" i="28" s="1"/>
  <c r="P24" i="25"/>
  <c r="P31" i="25" s="1"/>
  <c r="E12" i="28"/>
  <c r="D7" i="24"/>
  <c r="N23" i="24"/>
  <c r="N31" i="24" s="1"/>
  <c r="G29" i="24"/>
  <c r="G35" i="24" s="1"/>
  <c r="G38" i="24" s="1"/>
  <c r="G42" i="24" s="1"/>
  <c r="D61" i="24" s="1"/>
  <c r="G20" i="27"/>
  <c r="G22" i="27" s="1"/>
  <c r="E8" i="27"/>
  <c r="E48" i="28" s="1"/>
  <c r="J47" i="28" s="1"/>
  <c r="E11" i="9"/>
  <c r="J13" i="20"/>
  <c r="M6" i="20"/>
  <c r="L6" i="20"/>
  <c r="N6" i="20"/>
  <c r="N13" i="20" s="1"/>
  <c r="N31" i="10"/>
  <c r="E33" i="14"/>
  <c r="H29" i="14" s="1"/>
  <c r="G29" i="25"/>
  <c r="G35" i="25" s="1"/>
  <c r="G38" i="25" s="1"/>
  <c r="G42" i="25" s="1"/>
  <c r="D61" i="25" s="1"/>
  <c r="N23" i="25"/>
  <c r="N31" i="25" s="1"/>
  <c r="D7" i="25"/>
  <c r="E98" i="28" s="1"/>
  <c r="H97" i="28" s="1"/>
  <c r="H94" i="28"/>
  <c r="E19" i="28"/>
  <c r="H31" i="16"/>
  <c r="H35" i="16" s="1"/>
  <c r="D54" i="16" s="1"/>
  <c r="M19" i="19"/>
  <c r="G40" i="19"/>
  <c r="G44" i="19" s="1"/>
  <c r="D59" i="19" s="1"/>
  <c r="F24" i="6"/>
  <c r="D56" i="6"/>
  <c r="E19" i="14"/>
  <c r="E10" i="8"/>
  <c r="P32" i="8"/>
  <c r="P37" i="8" s="1"/>
  <c r="Q8" i="20"/>
  <c r="H40" i="20"/>
  <c r="M40" i="20"/>
  <c r="E8" i="22"/>
  <c r="E36" i="28" s="1"/>
  <c r="J35" i="28" s="1"/>
  <c r="H27" i="22"/>
  <c r="H28" i="22" s="1"/>
  <c r="P38" i="10"/>
  <c r="E20" i="14"/>
  <c r="P31" i="9"/>
  <c r="P38" i="9" s="1"/>
  <c r="E28" i="28"/>
  <c r="H27" i="28" s="1"/>
  <c r="E11" i="28"/>
  <c r="N22" i="13"/>
  <c r="D62" i="13"/>
  <c r="D9" i="26"/>
  <c r="E30" i="28" s="1"/>
  <c r="H29" i="28" s="1"/>
  <c r="F19" i="26"/>
  <c r="F20" i="26" s="1"/>
  <c r="R8" i="20"/>
  <c r="D63" i="8"/>
  <c r="N23" i="8"/>
  <c r="E13" i="28"/>
  <c r="G29" i="18"/>
  <c r="G35" i="18" s="1"/>
  <c r="G38" i="18" s="1"/>
  <c r="G42" i="18" s="1"/>
  <c r="D61" i="18" s="1"/>
  <c r="N23" i="18"/>
  <c r="N31" i="18" s="1"/>
  <c r="D7" i="18"/>
  <c r="N24" i="9"/>
  <c r="D64" i="9"/>
  <c r="N38" i="10"/>
  <c r="P24" i="24"/>
  <c r="P31" i="24" s="1"/>
  <c r="E7" i="24"/>
  <c r="E77" i="28" s="1"/>
  <c r="J75" i="28" s="1"/>
  <c r="G6" i="23"/>
  <c r="D5" i="23" s="1"/>
  <c r="H34" i="6"/>
  <c r="H38" i="6" s="1"/>
  <c r="E17" i="14"/>
  <c r="E101" i="28"/>
  <c r="D8" i="27"/>
  <c r="F21" i="27"/>
  <c r="F22" i="27" s="1"/>
  <c r="E7" i="18"/>
  <c r="E46" i="28" s="1"/>
  <c r="J45" i="28" s="1"/>
  <c r="P24" i="18"/>
  <c r="P31" i="18" s="1"/>
  <c r="O32" i="35" l="1"/>
  <c r="L31" i="35"/>
  <c r="J13" i="14"/>
  <c r="J63" i="14" s="1"/>
  <c r="G5" i="14" s="1"/>
  <c r="H63" i="14"/>
  <c r="H46" i="20"/>
  <c r="E85" i="28" s="1"/>
  <c r="I37" i="20"/>
  <c r="E66" i="28" s="1"/>
  <c r="J65" i="28" s="1"/>
  <c r="M13" i="20"/>
  <c r="Q6" i="20"/>
  <c r="Q13" i="20" s="1"/>
  <c r="E6" i="23"/>
  <c r="E100" i="28"/>
  <c r="H99" i="28" s="1"/>
  <c r="F18" i="23"/>
  <c r="F20" i="23" s="1"/>
  <c r="D8" i="23"/>
  <c r="H10" i="28"/>
  <c r="E79" i="28"/>
  <c r="M32" i="20"/>
  <c r="H52" i="20" s="1"/>
  <c r="E91" i="28" s="1"/>
  <c r="M30" i="20"/>
  <c r="M28" i="20"/>
  <c r="M31" i="20"/>
  <c r="H50" i="20" s="1"/>
  <c r="E89" i="28" s="1"/>
  <c r="M26" i="20"/>
  <c r="M29" i="20"/>
  <c r="D64" i="10"/>
  <c r="N23" i="10"/>
  <c r="L13" i="20"/>
  <c r="R6" i="20"/>
  <c r="P31" i="35" l="1"/>
  <c r="M39" i="20"/>
  <c r="R13" i="20"/>
  <c r="M37" i="20"/>
  <c r="H49" i="20"/>
  <c r="E88" i="28" s="1"/>
  <c r="I32" i="20"/>
  <c r="E71" i="28" s="1"/>
  <c r="H47" i="20"/>
  <c r="E86" i="28" s="1"/>
  <c r="I30" i="20"/>
  <c r="E69" i="28" s="1"/>
  <c r="H51" i="20"/>
  <c r="E90" i="28" s="1"/>
  <c r="I31" i="20"/>
  <c r="E70" i="28" s="1"/>
  <c r="E20" i="28"/>
  <c r="G19" i="23"/>
  <c r="G20" i="23" s="1"/>
  <c r="E8" i="23"/>
  <c r="H48" i="20"/>
  <c r="E87" i="28" s="1"/>
  <c r="I29" i="20"/>
  <c r="E68" i="28" s="1"/>
  <c r="H45" i="20" l="1"/>
  <c r="E84" i="28" s="1"/>
  <c r="I38" i="20"/>
  <c r="M38" i="20"/>
  <c r="H43" i="20"/>
  <c r="I35" i="20"/>
  <c r="J67" i="28"/>
  <c r="E15" i="28"/>
  <c r="J14" i="28" s="1"/>
  <c r="I26" i="20"/>
  <c r="I36" i="20" l="1"/>
  <c r="E60" i="28" s="1"/>
  <c r="J59" i="28" s="1"/>
  <c r="H44" i="20"/>
  <c r="E83" i="28" s="1"/>
  <c r="E62" i="28"/>
  <c r="J61" i="28" s="1"/>
  <c r="E64" i="28"/>
  <c r="J63" i="28" s="1"/>
  <c r="E82" i="28"/>
  <c r="H57" i="20"/>
  <c r="H58" i="20" s="1"/>
  <c r="I57" i="20"/>
  <c r="H78" i="28" l="1"/>
  <c r="J105" i="28"/>
  <c r="H105" i="28"/>
  <c r="G5" i="28" s="1"/>
  <c r="I44" i="35" l="1"/>
  <c r="K44" i="35" s="1"/>
  <c r="M44" i="35" s="1"/>
  <c r="I43" i="35"/>
  <c r="G49" i="35"/>
  <c r="J15" i="35" l="1"/>
  <c r="L15" i="35" s="1"/>
  <c r="P15" i="35" s="1"/>
  <c r="K43" i="35"/>
  <c r="I49" i="35"/>
  <c r="M43" i="35" l="1"/>
  <c r="M49" i="35" s="1"/>
  <c r="I53" i="35" s="1"/>
  <c r="K49" i="35"/>
  <c r="J14" i="35"/>
  <c r="H49" i="35"/>
  <c r="L14" i="35" l="1"/>
  <c r="J49" i="35"/>
  <c r="I54" i="35"/>
  <c r="O34" i="35" s="1"/>
  <c r="P35" i="35"/>
  <c r="I55" i="35"/>
  <c r="I56" i="35" l="1"/>
  <c r="P34" i="35" s="1"/>
  <c r="O35" i="35"/>
  <c r="I57" i="35"/>
  <c r="O49" i="35"/>
  <c r="P14" i="35"/>
  <c r="P49" i="35" s="1"/>
  <c r="L49" i="35"/>
</calcChain>
</file>

<file path=xl/sharedStrings.xml><?xml version="1.0" encoding="utf-8"?>
<sst xmlns="http://schemas.openxmlformats.org/spreadsheetml/2006/main" count="2078" uniqueCount="762">
  <si>
    <t>COMPROBANTE DIARIO Nº</t>
  </si>
  <si>
    <t>CIUDAD</t>
  </si>
  <si>
    <t>Barrancabermeja</t>
  </si>
  <si>
    <t>FECHA</t>
  </si>
  <si>
    <t>EMPRESA</t>
  </si>
  <si>
    <t xml:space="preserve">JHALEX SHOPPING S.A.S. </t>
  </si>
  <si>
    <t>CANTIDAD</t>
  </si>
  <si>
    <t>DIRECCION</t>
  </si>
  <si>
    <t>CONCEPTO</t>
  </si>
  <si>
    <t xml:space="preserve">Contabilizacion de la constitucion de los aportes de la empresa JHALEX SHOPPING S.A.S. </t>
  </si>
  <si>
    <t>CODIGO</t>
  </si>
  <si>
    <t xml:space="preserve">CUENTA  </t>
  </si>
  <si>
    <t>PARCIAL</t>
  </si>
  <si>
    <t>DEBE</t>
  </si>
  <si>
    <t>HABER</t>
  </si>
  <si>
    <t>Capital suscrito y pagado</t>
  </si>
  <si>
    <t>Capital autorizado</t>
  </si>
  <si>
    <t>Capital por suscribir</t>
  </si>
  <si>
    <t xml:space="preserve">Capital suscrito por cobrar </t>
  </si>
  <si>
    <t>Deposito instantaneo financieras</t>
  </si>
  <si>
    <t>Cuenta corriente</t>
  </si>
  <si>
    <t>PREPARADO</t>
  </si>
  <si>
    <t>APROBADO</t>
  </si>
  <si>
    <t>AUTORIZADO</t>
  </si>
  <si>
    <t>FIRMA Y SELLO DEL BENEFICIARIO</t>
  </si>
  <si>
    <t xml:space="preserve">PAOLA SIMANCA LERMA </t>
  </si>
  <si>
    <t>ESTEFFANY CRISTO ZAMBRANO</t>
  </si>
  <si>
    <t>NIT: 800236487-3</t>
  </si>
  <si>
    <t xml:space="preserve">ESTEFFANY CRISTO ZAMBRANO </t>
  </si>
  <si>
    <t>PAOLA SIMANCA LERMA</t>
  </si>
  <si>
    <t>GERENTE</t>
  </si>
  <si>
    <t>CONTADOR</t>
  </si>
  <si>
    <t>TOTAL PASIVO Y PATRIMONIO</t>
  </si>
  <si>
    <t>TOTAL PATRIMONIO</t>
  </si>
  <si>
    <t>CAPITAL AUTORIZADO</t>
  </si>
  <si>
    <t>CAPITAL SOCIAL</t>
  </si>
  <si>
    <t>TOTAL ACTIVO</t>
  </si>
  <si>
    <t>v</t>
  </si>
  <si>
    <t>TOTAL ACTIVOS CORRIENTES</t>
  </si>
  <si>
    <t>APORTES SOCIALES POR COBRAR</t>
  </si>
  <si>
    <t xml:space="preserve">EFECTIVO Y EQUIVALENCIA AL EFECTIVO </t>
  </si>
  <si>
    <t>ACTIVOS CORRIENTES</t>
  </si>
  <si>
    <t>ACTIVOS</t>
  </si>
  <si>
    <t>800236487-3</t>
  </si>
  <si>
    <t>NIT:</t>
  </si>
  <si>
    <t>EMPRESA:</t>
  </si>
  <si>
    <t>ESTADO DE SITUACION FINANCIERA</t>
  </si>
  <si>
    <t>1. ELABORA EL ESTADO DE SITUACION FINANCIERA DE APERTURA CON EL CD1</t>
  </si>
  <si>
    <t>MOVIMIENTO INICIAL</t>
  </si>
  <si>
    <t>CC</t>
  </si>
  <si>
    <t>X</t>
  </si>
  <si>
    <t>FIRMA</t>
  </si>
  <si>
    <t>2. Abren cuenta corriente con el dinero de la constitucion por $200.000.000</t>
  </si>
  <si>
    <t>CUENTA</t>
  </si>
  <si>
    <t>Caja general</t>
  </si>
  <si>
    <t>Banco Davivienda</t>
  </si>
  <si>
    <t>Suman Iguales</t>
  </si>
  <si>
    <t xml:space="preserve">Consignacion bancaria, comprobante de egreso o nota de contabilidad </t>
  </si>
  <si>
    <t>CONSIGNACION 01</t>
  </si>
  <si>
    <t>BANCO DAVIVIENDA</t>
  </si>
  <si>
    <t>BANCO</t>
  </si>
  <si>
    <t>No. DE CHEQUE</t>
  </si>
  <si>
    <t>PESOS</t>
  </si>
  <si>
    <t>CVS</t>
  </si>
  <si>
    <t>NIT: 9819.098.539-1</t>
  </si>
  <si>
    <t>TOTAL CHEQUES LOCALES</t>
  </si>
  <si>
    <t>BANCOS</t>
  </si>
  <si>
    <t>EFECTIVO</t>
  </si>
  <si>
    <t>TOTAL CONSIGNACIÓN</t>
  </si>
  <si>
    <t>RECAUDO NACIONAL</t>
  </si>
  <si>
    <t>NOMBRE DEL TITULAR</t>
  </si>
  <si>
    <t>CÓDIGO</t>
  </si>
  <si>
    <t>CALZADO SPORT KENBER S.A.S</t>
  </si>
  <si>
    <t>CÓDIGO DE CUENTA</t>
  </si>
  <si>
    <t xml:space="preserve">201256644645
</t>
  </si>
  <si>
    <t>DOCUMENTO NÚMERO</t>
  </si>
  <si>
    <t>VALOR</t>
  </si>
  <si>
    <t>Nº 1</t>
  </si>
  <si>
    <t>TOTAL CONSIGNADO</t>
  </si>
  <si>
    <t>ESPACIO PARA EL TIMBRE</t>
  </si>
  <si>
    <t>SUMAS  IGUALES</t>
  </si>
  <si>
    <t>NIT: 860.034.313-7</t>
  </si>
  <si>
    <t>JHALEX SHOPPING SAS</t>
  </si>
  <si>
    <r>
      <rPr>
        <b/>
        <sz val="10"/>
        <rFont val="Arial"/>
      </rPr>
      <t>VALOR EN LETRAS</t>
    </r>
    <r>
      <rPr>
        <b/>
        <sz val="11"/>
        <rFont val="Arial"/>
      </rPr>
      <t>:</t>
    </r>
  </si>
  <si>
    <t>Doscientos millones de pesos mcte</t>
  </si>
  <si>
    <t>Registro Mercantil</t>
  </si>
  <si>
    <t>Moneda nacional</t>
  </si>
  <si>
    <t>Comprobante de egreso (adjuntar el recibo de pago)</t>
  </si>
  <si>
    <t>COMPROBANTE DE EGRESO</t>
  </si>
  <si>
    <t xml:space="preserve">Nº </t>
  </si>
  <si>
    <t xml:space="preserve">NIT:                </t>
  </si>
  <si>
    <t>997531014 - 5</t>
  </si>
  <si>
    <t>VALOR $</t>
  </si>
  <si>
    <t>CALLE 49 N° 12 - 70</t>
  </si>
  <si>
    <t>FACTURA Nº</t>
  </si>
  <si>
    <t>Pagado a</t>
  </si>
  <si>
    <t>Camara de Comercio</t>
  </si>
  <si>
    <t>Por concepto de</t>
  </si>
  <si>
    <t>Pago de registro mercantil</t>
  </si>
  <si>
    <t>La suma de (en letras)</t>
  </si>
  <si>
    <t>CLIENTE</t>
  </si>
  <si>
    <t>Cheque Nº 1</t>
  </si>
  <si>
    <t>Banco</t>
  </si>
  <si>
    <t>Sucursal</t>
  </si>
  <si>
    <t>Efectivo</t>
  </si>
  <si>
    <t>DETALLE DEL DOCUMENTO</t>
  </si>
  <si>
    <t>ITEM</t>
  </si>
  <si>
    <t>DESCRIPCIÓN</t>
  </si>
  <si>
    <t>UNIDAD</t>
  </si>
  <si>
    <t>VALOR UNITARIO</t>
  </si>
  <si>
    <t>VALOR TOTAL</t>
  </si>
  <si>
    <t>Registro mercantil</t>
  </si>
  <si>
    <t>SUMAS IGUALES</t>
  </si>
  <si>
    <t>ELABORADO</t>
  </si>
  <si>
    <t>REVISADO</t>
  </si>
  <si>
    <t>CONTABILIZADO</t>
  </si>
  <si>
    <t>FORMA DE PAGO</t>
  </si>
  <si>
    <t>SUBTOTAL</t>
  </si>
  <si>
    <t>CHEQUE Nº 01</t>
  </si>
  <si>
    <t>CHEQUE  N° 001  BANCO DAVIVIENDA</t>
  </si>
  <si>
    <t>IVA</t>
  </si>
  <si>
    <r>
      <t>CUENTA CORRIENTE Nº:  4208399552</t>
    </r>
    <r>
      <rPr>
        <b/>
        <sz val="10"/>
        <color rgb="FF000000"/>
        <rFont val="Comic Sans MS"/>
      </rPr>
      <t>43</t>
    </r>
  </si>
  <si>
    <t xml:space="preserve">TOTAL </t>
  </si>
  <si>
    <t xml:space="preserve">PAGUESE A: </t>
  </si>
  <si>
    <t xml:space="preserve">Camara de Comercio de Barrancabermeja </t>
  </si>
  <si>
    <t>LA SUMA DE</t>
  </si>
  <si>
    <t>3. Pagan registro mercantil Camara de Comercio $200.000 en cheque</t>
  </si>
  <si>
    <r>
      <t xml:space="preserve">NIT: </t>
    </r>
    <r>
      <rPr>
        <sz val="11"/>
        <color rgb="FF000000"/>
        <rFont val="Arial"/>
      </rPr>
      <t>X</t>
    </r>
  </si>
  <si>
    <t>Doscientos mil pesos mcte</t>
  </si>
  <si>
    <r>
      <t>CUENTA CORRIENTE Nº:  4208399552</t>
    </r>
    <r>
      <rPr>
        <b/>
        <sz val="10"/>
        <color rgb="FF000000"/>
        <rFont val="Arial"/>
      </rPr>
      <t>43</t>
    </r>
  </si>
  <si>
    <r>
      <rPr>
        <b/>
        <sz val="11"/>
        <color rgb="FF000000"/>
        <rFont val="Arial"/>
      </rPr>
      <t>FECHA:</t>
    </r>
    <r>
      <rPr>
        <sz val="11"/>
        <color rgb="FF000000"/>
        <rFont val="Arial"/>
      </rPr>
      <t xml:space="preserve"> 05/11/2019</t>
    </r>
  </si>
  <si>
    <r>
      <rPr>
        <b/>
        <sz val="11"/>
        <color rgb="FF000000"/>
        <rFont val="Arial"/>
      </rPr>
      <t>FECHA:</t>
    </r>
    <r>
      <rPr>
        <sz val="11"/>
        <color rgb="FF000000"/>
        <rFont val="Arial"/>
      </rPr>
      <t xml:space="preserve"> 30/09/2021</t>
    </r>
  </si>
  <si>
    <r>
      <rPr>
        <b/>
        <sz val="11"/>
        <color rgb="FF000000"/>
        <rFont val="Arial"/>
      </rPr>
      <t xml:space="preserve">DIRECCIÓN: </t>
    </r>
    <r>
      <rPr>
        <sz val="11"/>
        <color rgb="FF000000"/>
        <rFont val="Arial"/>
      </rPr>
      <t xml:space="preserve">    </t>
    </r>
  </si>
  <si>
    <r>
      <rPr>
        <b/>
        <sz val="11"/>
        <color rgb="FF000000"/>
        <rFont val="Arial"/>
      </rPr>
      <t>TELEFONO:</t>
    </r>
    <r>
      <rPr>
        <sz val="11"/>
        <color rgb="FF000000"/>
        <rFont val="Arial"/>
      </rPr>
      <t xml:space="preserve">    </t>
    </r>
  </si>
  <si>
    <r>
      <rPr>
        <b/>
        <sz val="11"/>
        <color rgb="FF000000"/>
        <rFont val="Arial"/>
      </rPr>
      <t xml:space="preserve">EMAIL: </t>
    </r>
    <r>
      <rPr>
        <sz val="11"/>
        <color rgb="FF000000"/>
        <rFont val="Arial"/>
      </rPr>
      <t xml:space="preserve">            </t>
    </r>
  </si>
  <si>
    <t>info@ccbarranca.org.co</t>
  </si>
  <si>
    <t>Carrera 19 con Avenida 58ª</t>
  </si>
  <si>
    <t>jhalexshopping@hotmail.com</t>
  </si>
  <si>
    <t>Industria y comercio</t>
  </si>
  <si>
    <t>Sumas Iguales</t>
  </si>
  <si>
    <t>Comprobante de egreso (adjuntar recibo alcaldia)</t>
  </si>
  <si>
    <t>900807522-6</t>
  </si>
  <si>
    <t>DIRECCIÓN:</t>
  </si>
  <si>
    <t>CARRERA 23#  310 - 24</t>
  </si>
  <si>
    <t>FACTURA No</t>
  </si>
  <si>
    <t>Oficina Industria y Comercio</t>
  </si>
  <si>
    <t>TELEFONO:</t>
  </si>
  <si>
    <t xml:space="preserve">EMAIL: </t>
  </si>
  <si>
    <t>Cheque Nº 2</t>
  </si>
  <si>
    <t>Registro de  industria  y  comercio</t>
  </si>
  <si>
    <t>CHEQUE Nº 02</t>
  </si>
  <si>
    <t>CHEQUE N° 002  BANCO DAVIVIENDA</t>
  </si>
  <si>
    <t xml:space="preserve">Registro de Industria y Comercio Barrancabermeja </t>
  </si>
  <si>
    <t>Arriendo</t>
  </si>
  <si>
    <t>Iva descontable</t>
  </si>
  <si>
    <t xml:space="preserve">Rete fuente </t>
  </si>
  <si>
    <t xml:space="preserve">Reta ica </t>
  </si>
  <si>
    <t>Comprobante de egreso (recibo de inmobiliaria)</t>
  </si>
  <si>
    <t xml:space="preserve">DIRECCIÓN: </t>
  </si>
  <si>
    <t xml:space="preserve">Pago de arriendo </t>
  </si>
  <si>
    <t>EMAIL:</t>
  </si>
  <si>
    <t>Cheque Nº 3</t>
  </si>
  <si>
    <t>Pago de arriendo</t>
  </si>
  <si>
    <t xml:space="preserve">SUMAS IGUALES </t>
  </si>
  <si>
    <t>CHEQUE Nº 03</t>
  </si>
  <si>
    <t>CHEQUE N° 003 BANCO DAVIVIENDA</t>
  </si>
  <si>
    <t>4. Pagan Registro Industria y Comercio $100.000 en Cheque</t>
  </si>
  <si>
    <t>Pago de industria y comercio</t>
  </si>
  <si>
    <t>Cien mil pesos mcte</t>
  </si>
  <si>
    <t>FECHA: 30/09/2021</t>
  </si>
  <si>
    <r>
      <rPr>
        <b/>
        <sz val="11"/>
        <color rgb="FF000000"/>
        <rFont val="Arial"/>
      </rPr>
      <t>NIT:</t>
    </r>
    <r>
      <rPr>
        <sz val="11"/>
        <color rgb="FF000000"/>
        <rFont val="Arial"/>
      </rPr>
      <t xml:space="preserve">  </t>
    </r>
  </si>
  <si>
    <t>ica@barrancabermeja.gov.co</t>
  </si>
  <si>
    <t>5. Pagan 1 mes de Arriendo a la empresa S.A.S del Regimen Comun $2.300.000 + iva</t>
  </si>
  <si>
    <t>Dos millones setescientos treinta y siete mil pesos mcte</t>
  </si>
  <si>
    <t>800236487-5</t>
  </si>
  <si>
    <t>800236487-9</t>
  </si>
  <si>
    <t>800236487-6</t>
  </si>
  <si>
    <t>Inmobiliaria Colvivienda</t>
  </si>
  <si>
    <r>
      <rPr>
        <b/>
        <sz val="11"/>
        <color rgb="FF000000"/>
        <rFont val="Arial"/>
      </rPr>
      <t>NIT:</t>
    </r>
    <r>
      <rPr>
        <sz val="11"/>
        <color rgb="FF000000"/>
        <rFont val="Arial"/>
      </rPr>
      <t xml:space="preserve"> </t>
    </r>
  </si>
  <si>
    <r>
      <rPr>
        <b/>
        <sz val="11"/>
        <color rgb="FF000000"/>
        <rFont val="Arial"/>
      </rPr>
      <t>TELEFONO:</t>
    </r>
    <r>
      <rPr>
        <sz val="11"/>
        <color rgb="FF000000"/>
        <rFont val="Arial"/>
      </rPr>
      <t xml:space="preserve"> </t>
    </r>
  </si>
  <si>
    <t>Calle 48 # 17 - 88</t>
  </si>
  <si>
    <t>317 8899000</t>
  </si>
  <si>
    <t>800118368-5</t>
  </si>
  <si>
    <t>contacto@colvivienda.com.co</t>
  </si>
  <si>
    <t>Adecuaciones</t>
  </si>
  <si>
    <t>Rete ica</t>
  </si>
  <si>
    <t>Bancos</t>
  </si>
  <si>
    <t>Suma Iguales</t>
  </si>
  <si>
    <t>Factura equivalente o cuenta de cobro</t>
  </si>
  <si>
    <t>FACTURA EQUIBALENTE</t>
  </si>
  <si>
    <t>CC:</t>
  </si>
  <si>
    <t>Cheque Nº 4</t>
  </si>
  <si>
    <t>adecuacion de local</t>
  </si>
  <si>
    <t>CHEQUE N° 004  BANCO DAVIVIENDA</t>
  </si>
  <si>
    <t>CHEQUE Nº 04</t>
  </si>
  <si>
    <t>Utiles de papeleria</t>
  </si>
  <si>
    <t>Elemento de aseo</t>
  </si>
  <si>
    <t>Comprobante de egreso</t>
  </si>
  <si>
    <t>Calle 49 # 10 - 86 Sector comercial</t>
  </si>
  <si>
    <t>Papeleria el Hueco</t>
  </si>
  <si>
    <t>hueco.barranca@gmail.com</t>
  </si>
  <si>
    <t>Compra de papeleria y elemento de aseo</t>
  </si>
  <si>
    <t>Cheque Nº 5</t>
  </si>
  <si>
    <t>CHEQUE N° 005 BANCO DAVIVIENDA</t>
  </si>
  <si>
    <t>CHEQUE Nº 05</t>
  </si>
  <si>
    <t>Equipo de computacion</t>
  </si>
  <si>
    <t>Comprobante de egreso (interno, externo y factura)</t>
  </si>
  <si>
    <t>Cheque Nº 6</t>
  </si>
  <si>
    <t>CHEQUE N° 006 BANCO DAVIVIENDA</t>
  </si>
  <si>
    <t>CHEQUE Nº 06</t>
  </si>
  <si>
    <t>6. Adecuaciones del local Persona Natural no responsable Iva $5000.000 en Cheque</t>
  </si>
  <si>
    <t>Cinco millones de pesos mcte</t>
  </si>
  <si>
    <t>Armando Torres</t>
  </si>
  <si>
    <t>CLL 37 25 47</t>
  </si>
  <si>
    <t>armandot@gmail.com</t>
  </si>
  <si>
    <t>745638745-0</t>
  </si>
  <si>
    <t>7. Compra papeleria $180.000, elementos de aseo 250.000 y utiles para oficina 200.000 a Jumbo</t>
  </si>
  <si>
    <r>
      <rPr>
        <b/>
        <sz val="11"/>
        <color rgb="FF000000"/>
        <rFont val="Arial"/>
      </rPr>
      <t>FECHA:</t>
    </r>
    <r>
      <rPr>
        <sz val="11"/>
        <color rgb="FF000000"/>
        <rFont val="Arial"/>
      </rPr>
      <t xml:space="preserve"> 3/10/2021</t>
    </r>
  </si>
  <si>
    <t>ESTEFFANY CRSITO ZAMBRANO</t>
  </si>
  <si>
    <t>CUDAD</t>
  </si>
  <si>
    <t>Quinientos once mil setencientos pesos mcte</t>
  </si>
  <si>
    <t>8726587-4</t>
  </si>
  <si>
    <t>8. Compra 3 equipos de computo a 2.300.000 c/u</t>
  </si>
  <si>
    <t>Calle 50 Centro Comercial Iwana</t>
  </si>
  <si>
    <t>800.183.987-0</t>
  </si>
  <si>
    <t>gerencia.cliente@grupo-exito.com</t>
  </si>
  <si>
    <t>Éxito</t>
  </si>
  <si>
    <t>ESTEFFANY CRISTO ZOAMBRAN</t>
  </si>
  <si>
    <t>Compra equipo de computo</t>
  </si>
  <si>
    <t>Ocho millones doscientos once mil pesos mcte</t>
  </si>
  <si>
    <t>2834548-1</t>
  </si>
  <si>
    <t>Muebles y enseres</t>
  </si>
  <si>
    <t>Rete fuente</t>
  </si>
  <si>
    <t>Compra de muebles y enseres</t>
  </si>
  <si>
    <t>Cheque Nº 7</t>
  </si>
  <si>
    <t>Escritorio</t>
  </si>
  <si>
    <t>Sillas</t>
  </si>
  <si>
    <t>Muebles</t>
  </si>
  <si>
    <t>Espejos</t>
  </si>
  <si>
    <t>Vitrinas</t>
  </si>
  <si>
    <t>Mostrador de calzado</t>
  </si>
  <si>
    <t>CHEQUE N° 007 BANCO DAVIVIENDA</t>
  </si>
  <si>
    <t>CHEQUE Nº 07</t>
  </si>
  <si>
    <t>Afiliaciones</t>
  </si>
  <si>
    <t>Calle 40 # 25 - 30</t>
  </si>
  <si>
    <t>Claro</t>
  </si>
  <si>
    <t>homcenter@hotmail.com</t>
  </si>
  <si>
    <t>Afiliacion servicio internet</t>
  </si>
  <si>
    <t>Cheque Nº 8</t>
  </si>
  <si>
    <t xml:space="preserve">Afiliacion </t>
  </si>
  <si>
    <t>CHEQUE N° 008 BANCO DAVIVIENDA</t>
  </si>
  <si>
    <t>CHEQUE Nº 08</t>
  </si>
  <si>
    <t>Caja mejor</t>
  </si>
  <si>
    <t>CONSIGNACION 02</t>
  </si>
  <si>
    <t>RETIROS</t>
  </si>
  <si>
    <t>CAJA MEJOR</t>
  </si>
  <si>
    <t xml:space="preserve">Barrancabermeja </t>
  </si>
  <si>
    <t xml:space="preserve">N°  </t>
  </si>
  <si>
    <t>Recibido de:</t>
  </si>
  <si>
    <t>Direccion:</t>
  </si>
  <si>
    <t>La suma de:</t>
  </si>
  <si>
    <t>POR  CONCEPTO DE:</t>
  </si>
  <si>
    <t>Retiro de fondo caja mejor</t>
  </si>
  <si>
    <t>cheque N°.</t>
  </si>
  <si>
    <t>Banco.</t>
  </si>
  <si>
    <t>Sucursal.</t>
  </si>
  <si>
    <t>Efectivo.    X</t>
  </si>
  <si>
    <t>DEBITOS</t>
  </si>
  <si>
    <t xml:space="preserve">CREDITOS </t>
  </si>
  <si>
    <t>Firma y Sello:</t>
  </si>
  <si>
    <t>CC.   X    NIT.</t>
  </si>
  <si>
    <t>Mrc no fab x la empresa</t>
  </si>
  <si>
    <t>Iva</t>
  </si>
  <si>
    <t>Avenida 52 calle 38 A 24</t>
  </si>
  <si>
    <t>Compra al por mayor</t>
  </si>
  <si>
    <t>Cheque Nº 9</t>
  </si>
  <si>
    <t>CHEQUE N° 009 BANCO DAVIVIENDA</t>
  </si>
  <si>
    <t>RETE FUENTE</t>
  </si>
  <si>
    <t>RETE ICA</t>
  </si>
  <si>
    <t>CHEQUE Nº 09</t>
  </si>
  <si>
    <t>Caja</t>
  </si>
  <si>
    <t>Apertura de cuenta corriente</t>
  </si>
  <si>
    <t>Apertura de caja</t>
  </si>
  <si>
    <t>Pago de ica</t>
  </si>
  <si>
    <t xml:space="preserve">Elementos de aseo y papeleria </t>
  </si>
  <si>
    <t>Compra de muebles</t>
  </si>
  <si>
    <t>Pago de internet</t>
  </si>
  <si>
    <t>Inventarios</t>
  </si>
  <si>
    <t>Inventarios mercancia</t>
  </si>
  <si>
    <t>Propiedad de inversion</t>
  </si>
  <si>
    <t>Impuesto sobre las ventas</t>
  </si>
  <si>
    <t>Retencion en la fuente</t>
  </si>
  <si>
    <t>Retencion arriendo</t>
  </si>
  <si>
    <t>Retencion de servicios</t>
  </si>
  <si>
    <t>Retencion compras</t>
  </si>
  <si>
    <t>Impuestos</t>
  </si>
  <si>
    <t>Impuesto de industria y comercio</t>
  </si>
  <si>
    <t>Arriendos</t>
  </si>
  <si>
    <t>Contribuciones y afiliaciones</t>
  </si>
  <si>
    <t>Gastos legales</t>
  </si>
  <si>
    <t>Diversos</t>
  </si>
  <si>
    <t>Elementos de aseo</t>
  </si>
  <si>
    <t>NIT: 1096247664-3</t>
  </si>
  <si>
    <t>9. Compran inmobiliaria empresa muebles, enseres por $2.500.000 mas Iva</t>
  </si>
  <si>
    <t>Cl. 71 #19-31</t>
  </si>
  <si>
    <t>90142359-7</t>
  </si>
  <si>
    <t>galeriadelmueble@barranca.com.co</t>
  </si>
  <si>
    <t>Galeria del mueble</t>
  </si>
  <si>
    <t>ESYEFFANY CRISTO ZAMBRANO</t>
  </si>
  <si>
    <t>Dos millones novecientos setenta y cinco mil pesos mcte</t>
  </si>
  <si>
    <t>87562674-4</t>
  </si>
  <si>
    <t>10. Afiliacion servicio internet $147.000 en Cheque</t>
  </si>
  <si>
    <t>Ciento setenta y cuatro mil novecientos treinta pesos mcte</t>
  </si>
  <si>
    <t>6725423-1</t>
  </si>
  <si>
    <t>Quince millones de pesos mcte</t>
  </si>
  <si>
    <r>
      <t xml:space="preserve">FECHA:  </t>
    </r>
    <r>
      <rPr>
        <sz val="11"/>
        <color rgb="FF000000"/>
        <rFont val="Arial"/>
      </rPr>
      <t>08/10/2021</t>
    </r>
  </si>
  <si>
    <t>Esteffany Cristo Zambrano</t>
  </si>
  <si>
    <t>Qulnce millones de pesos mcte</t>
  </si>
  <si>
    <t>ESTEFFANY CRISTO Z.</t>
  </si>
  <si>
    <t>89070225-3</t>
  </si>
  <si>
    <t>shein@info.com.co</t>
  </si>
  <si>
    <t>Mom Jeans</t>
  </si>
  <si>
    <t>Camisas</t>
  </si>
  <si>
    <t>Joyas</t>
  </si>
  <si>
    <t>Faldas</t>
  </si>
  <si>
    <t>Vestidos</t>
  </si>
  <si>
    <t>Shein</t>
  </si>
  <si>
    <t>Cuarenta y un millones doscientos noventa y tres mil ciento veinte pesos mcte</t>
  </si>
  <si>
    <t>37248623-0</t>
  </si>
  <si>
    <t>Contabilizacion de la constitucion de los aportes de la empresa JHALEX SHOPPING S.A.S</t>
  </si>
  <si>
    <t>ESTEFFANY CRISTO Z</t>
  </si>
  <si>
    <t xml:space="preserve">Iva Generado </t>
  </si>
  <si>
    <t>Comercio</t>
  </si>
  <si>
    <t>Anticipo Rete Ica</t>
  </si>
  <si>
    <t xml:space="preserve">Bancos </t>
  </si>
  <si>
    <t>DEREK</t>
  </si>
  <si>
    <t>Cl. 50 # 17-02</t>
  </si>
  <si>
    <t>300 3870181</t>
  </si>
  <si>
    <t>Derektiendaderopa@hotmail.com</t>
  </si>
  <si>
    <t xml:space="preserve">Jeans Dama </t>
  </si>
  <si>
    <t xml:space="preserve">Camisillas caballero </t>
  </si>
  <si>
    <t xml:space="preserve">Bragas niñas </t>
  </si>
  <si>
    <t xml:space="preserve">Camisas estampadas pareja </t>
  </si>
  <si>
    <t xml:space="preserve">Bodys dama </t>
  </si>
  <si>
    <t xml:space="preserve">Pantalón caballero </t>
  </si>
  <si>
    <t xml:space="preserve">La empresa JHALEX SHOPPING SAS vende prendas de vestir al por mayor a $55.600.130 al almacen STRIPER. </t>
  </si>
  <si>
    <t xml:space="preserve">PAGAN SERVICIOS MANTENIMIENTO ELECTRICO POR 200.000 A EMPRESA MANTENIMIENTO ELECTRONICO </t>
  </si>
  <si>
    <t>Acueducto, plantas y redes</t>
  </si>
  <si>
    <t xml:space="preserve">VALOR $ </t>
  </si>
  <si>
    <t xml:space="preserve">EMPRESA MANTENIMIENTO ELECTRONICO </t>
  </si>
  <si>
    <t xml:space="preserve">Mantenimiento electronico </t>
  </si>
  <si>
    <t xml:space="preserve">BANCOLOMBIA </t>
  </si>
  <si>
    <t>CUENTA CORRIENTE Nº:  50034567822</t>
  </si>
  <si>
    <t xml:space="preserve">JHALEX SHOPPING SAS </t>
  </si>
  <si>
    <r>
      <rPr>
        <b/>
        <sz val="11"/>
        <color rgb="FF000000"/>
        <rFont val="Arial"/>
      </rPr>
      <t>FECHA:</t>
    </r>
    <r>
      <rPr>
        <sz val="11"/>
        <color rgb="FF000000"/>
        <rFont val="Arial"/>
      </rPr>
      <t xml:space="preserve"> 21/10/2021</t>
    </r>
  </si>
  <si>
    <t>CHEQUE N° 001  BANCOLOMBIA</t>
  </si>
  <si>
    <t>CHEQUE Nº 10</t>
  </si>
  <si>
    <r>
      <rPr>
        <b/>
        <sz val="11"/>
        <color rgb="FF000000"/>
        <rFont val="Arial"/>
      </rPr>
      <t>FECHA:</t>
    </r>
    <r>
      <rPr>
        <sz val="11"/>
        <color rgb="FF000000"/>
        <rFont val="Arial"/>
      </rPr>
      <t xml:space="preserve"> 19/10/2021</t>
    </r>
  </si>
  <si>
    <t xml:space="preserve">Mantenimiento electrico </t>
  </si>
  <si>
    <t>Certificados de deposito a termino CDT</t>
  </si>
  <si>
    <t xml:space="preserve">Iva </t>
  </si>
  <si>
    <r>
      <rPr>
        <b/>
        <sz val="11"/>
        <color rgb="FF000000"/>
        <rFont val="Arial"/>
      </rPr>
      <t>FECHA:</t>
    </r>
    <r>
      <rPr>
        <sz val="11"/>
        <color rgb="FF000000"/>
        <rFont val="Arial"/>
      </rPr>
      <t xml:space="preserve"> 18/10/2021</t>
    </r>
  </si>
  <si>
    <t xml:space="preserve">CDT </t>
  </si>
  <si>
    <t>890903938 - 8</t>
  </si>
  <si>
    <t xml:space="preserve"> </t>
  </si>
  <si>
    <t>CUENTA CORRIENTE Nº:  280825220413</t>
  </si>
  <si>
    <t xml:space="preserve">BANCOLOMBIA CONCEPTO DE CDT </t>
  </si>
  <si>
    <t>Cra 2816-49</t>
  </si>
  <si>
    <t>Bancolombia@hotmail.com</t>
  </si>
  <si>
    <t>Adquirir CDT</t>
  </si>
  <si>
    <t>CHEQUE N° 002 BANCOLOMBIA</t>
  </si>
  <si>
    <t xml:space="preserve">	COMPRA  1000 DOLARES A 3.800 CADA UNO CON CREDITO BANCARIO AL 2% MENSUAL A 6 MESES</t>
  </si>
  <si>
    <t xml:space="preserve">Moneda Extranjera </t>
  </si>
  <si>
    <t xml:space="preserve">Banco </t>
  </si>
  <si>
    <t>1000*3800</t>
  </si>
  <si>
    <t>3800000*2%</t>
  </si>
  <si>
    <t>76000/6</t>
  </si>
  <si>
    <t>(305) 371-4201</t>
  </si>
  <si>
    <t>701 Brickell Avenue - Suite 1450; Miami, Fl 33131</t>
  </si>
  <si>
    <t>Bancobogotainternacional@gmail.com</t>
  </si>
  <si>
    <t>1020349-4</t>
  </si>
  <si>
    <t xml:space="preserve">Compra de dolares </t>
  </si>
  <si>
    <t>CHEQUE N° 001 BANCO BOGOTA</t>
  </si>
  <si>
    <t xml:space="preserve">BANCO BOGOTA INTERNACIONAL </t>
  </si>
  <si>
    <t>COMPRA DOLARES</t>
  </si>
  <si>
    <t>CHEQUE Nº 001</t>
  </si>
  <si>
    <t>CUENTA CORRIENTE Nº:  0012345831</t>
  </si>
  <si>
    <r>
      <rPr>
        <b/>
        <sz val="11"/>
        <color rgb="FF000000"/>
        <rFont val="Arial"/>
      </rPr>
      <t>FECHA:</t>
    </r>
    <r>
      <rPr>
        <sz val="11"/>
        <color rgb="FF000000"/>
        <rFont val="Arial"/>
      </rPr>
      <t xml:space="preserve"> 20/10/2021</t>
    </r>
  </si>
  <si>
    <t>Explotacion de minas y canteras</t>
  </si>
  <si>
    <t>98712345-9</t>
  </si>
  <si>
    <t>ACM PETROLEOSSAS@GMAIL.COM</t>
  </si>
  <si>
    <t>Cll 50  54-12</t>
  </si>
  <si>
    <t>Compra de acciones</t>
  </si>
  <si>
    <t>CHEQUE Nº 11</t>
  </si>
  <si>
    <t xml:space="preserve">ACM PETROLEOS SAS </t>
  </si>
  <si>
    <t xml:space="preserve">CHEQUE N° 11 BANCO DAVIVIENDA </t>
  </si>
  <si>
    <t xml:space="preserve">COMPRA ACCIONES </t>
  </si>
  <si>
    <t>COMPRA SOFWARE CONTABLE A 1.000.000</t>
  </si>
  <si>
    <t xml:space="preserve">Compra de software contable </t>
  </si>
  <si>
    <t>CHEQUE N° 12  BANCO DAVIVIENDA</t>
  </si>
  <si>
    <t>Compra de software contable</t>
  </si>
  <si>
    <t xml:space="preserve">Un Millón Ciento Noventa </t>
  </si>
  <si>
    <t>CHEQUE Nº 12</t>
  </si>
  <si>
    <t>A 30 DEL MES LOS DOLARES QUEDAN A 4.000</t>
  </si>
  <si>
    <t>APORTES SENA</t>
  </si>
  <si>
    <t xml:space="preserve">APORTES ICBF  </t>
  </si>
  <si>
    <t>APORTES CAJAS COMPENSACION</t>
  </si>
  <si>
    <t>APORTES FONDOS PENSIONES</t>
  </si>
  <si>
    <t>APORTES EPS</t>
  </si>
  <si>
    <t>APORTE ARL</t>
  </si>
  <si>
    <t>VACACIONES</t>
  </si>
  <si>
    <t>PRIMA DE SERVICIOS</t>
  </si>
  <si>
    <t>INT CESANTIAS</t>
  </si>
  <si>
    <t>CESANTIAS</t>
  </si>
  <si>
    <t>AUXILIO TRANSPORTE</t>
  </si>
  <si>
    <t>HORAS EXTRAS Y RECARGOS</t>
  </si>
  <si>
    <t>MENOS LAS VACACIONES</t>
  </si>
  <si>
    <t>SUELDOS</t>
  </si>
  <si>
    <t>INCLUYENDO SUBSIDIO DE TRANSPORTE</t>
  </si>
  <si>
    <t>PRIMA</t>
  </si>
  <si>
    <t>GASTOS DE PERSONAL</t>
  </si>
  <si>
    <t>ESTOS VALORES SE LIQUIDAN POR EL TOTAL DEVENGADO</t>
  </si>
  <si>
    <t>INT. CESANTIAS</t>
  </si>
  <si>
    <t>PROVISIONES LABORALES</t>
  </si>
  <si>
    <t>PASIVOS ESTIMADOS LABORALES</t>
  </si>
  <si>
    <t>Retenciones Embargos</t>
  </si>
  <si>
    <t>SENA</t>
  </si>
  <si>
    <t>EMPRESA + EMPLEADO</t>
  </si>
  <si>
    <t>FONDOS</t>
  </si>
  <si>
    <t>CAJAS</t>
  </si>
  <si>
    <t>APORTES ICBF SENA Y CAJAS</t>
  </si>
  <si>
    <t>ICBF</t>
  </si>
  <si>
    <t>APORTES ARL</t>
  </si>
  <si>
    <t>DEL SUBSIDIO DE TRANSPORTE</t>
  </si>
  <si>
    <t>ARL</t>
  </si>
  <si>
    <t>APORTES A EPS</t>
  </si>
  <si>
    <t>NOTA ESTOS VALORES SE LIQUIDAN ANTES</t>
  </si>
  <si>
    <t>PENSION</t>
  </si>
  <si>
    <t>RETENCIONES Y APORTES NOMINA</t>
  </si>
  <si>
    <t>PRESTAMOS EMPLEADOS</t>
  </si>
  <si>
    <t>EPS</t>
  </si>
  <si>
    <t>APORTES PARAFISCALES</t>
  </si>
  <si>
    <t xml:space="preserve">DEBE </t>
  </si>
  <si>
    <t>CONTABILIZACION NOMINA</t>
  </si>
  <si>
    <t>PAGOS A CARGO DE LA EMRPESA</t>
  </si>
  <si>
    <t>TOTAL</t>
  </si>
  <si>
    <t xml:space="preserve">LUISA MARIA CANO </t>
  </si>
  <si>
    <t xml:space="preserve">PAOLA PRADO </t>
  </si>
  <si>
    <t xml:space="preserve">KARINA SOLER SUAREZ </t>
  </si>
  <si>
    <t>NATALIA CASTRO GOMEZ</t>
  </si>
  <si>
    <t>JAVIER GOMEZ ALVARES</t>
  </si>
  <si>
    <t xml:space="preserve">LIDIS PAOLA SIMANCA LERMA </t>
  </si>
  <si>
    <t>FIRMA DE RECIBIDO</t>
  </si>
  <si>
    <t>NETO PAGADO</t>
  </si>
  <si>
    <t>TOTAL DEDUCCIONES</t>
  </si>
  <si>
    <t>EMBARGO</t>
  </si>
  <si>
    <t>PRESTAMO</t>
  </si>
  <si>
    <t>SALUD</t>
  </si>
  <si>
    <t>TOTAL DEVENGADO</t>
  </si>
  <si>
    <t>SUBS. TTE</t>
  </si>
  <si>
    <t>DEV ANTES SUB TTE</t>
  </si>
  <si>
    <t>OTROS</t>
  </si>
  <si>
    <t>RECARGOS</t>
  </si>
  <si>
    <t>EXTRAS</t>
  </si>
  <si>
    <t>SUELDO</t>
  </si>
  <si>
    <t>DIAS</t>
  </si>
  <si>
    <t>BASICO</t>
  </si>
  <si>
    <t>NOMBRES Y APELLIDOS</t>
  </si>
  <si>
    <t>IV BLOQUE DE PAGOS</t>
  </si>
  <si>
    <t>III BLOQUE DE LAS DEDUCCIONES</t>
  </si>
  <si>
    <t>II BLOQUE DEVENGADO</t>
  </si>
  <si>
    <t>I BLOQUE INFORMATICO</t>
  </si>
  <si>
    <t>FECHA NOMINA:  1 AL 30 DE SEPTIEMBRE</t>
  </si>
  <si>
    <t>1000*4000</t>
  </si>
  <si>
    <t>4000000*2%</t>
  </si>
  <si>
    <t>80000/6</t>
  </si>
  <si>
    <t>CHEQUE N° 002 BANCO BOGOTA</t>
  </si>
  <si>
    <t>A 30 DIC LAS ACCIONES BAJAN A 400</t>
  </si>
  <si>
    <t>1000*400</t>
  </si>
  <si>
    <t>400000*2%</t>
  </si>
  <si>
    <r>
      <rPr>
        <b/>
        <sz val="11"/>
        <color rgb="FF000000"/>
        <rFont val="Arial"/>
      </rPr>
      <t>FECHA:</t>
    </r>
    <r>
      <rPr>
        <sz val="11"/>
        <color rgb="FF000000"/>
        <rFont val="Arial"/>
      </rPr>
      <t xml:space="preserve"> 20/12/2021</t>
    </r>
  </si>
  <si>
    <t>CHEQUE N° 003 BANCO BOGOTA</t>
  </si>
  <si>
    <t>CHEQUE Nº 003</t>
  </si>
  <si>
    <t>CHEQUE Nº 002</t>
  </si>
  <si>
    <t>Docientos treinta y ocho mil pesos mcte</t>
  </si>
  <si>
    <t>Cinco Millones Dos Mil Ochenta y Tres pesos mcte</t>
  </si>
  <si>
    <t>Doce Mil Seiscientos Sesenta y Siete pesos mcte</t>
  </si>
  <si>
    <t>COMPRA 2.000 ACCIONES A DE UNA EMPRESA MINERA A $500 CADA ACCION CON BANCOS.</t>
  </si>
  <si>
    <t>Un Millón De Pesos mcte</t>
  </si>
  <si>
    <t xml:space="preserve">Equipo computacion </t>
  </si>
  <si>
    <t>Depreciacion acumulada E.C</t>
  </si>
  <si>
    <t>Depre acumulada muebles</t>
  </si>
  <si>
    <t>Computador</t>
  </si>
  <si>
    <t>CONTRUCCIONES</t>
  </si>
  <si>
    <t>AÑOS</t>
  </si>
  <si>
    <t>VEHICULOS</t>
  </si>
  <si>
    <t>MUEBLES Y ENSERES</t>
  </si>
  <si>
    <t>MAQUINARIA Y EQUIPO</t>
  </si>
  <si>
    <t>EQUIPO DE OFICINA</t>
  </si>
  <si>
    <t>EQUIPO DE COMPUTACION</t>
  </si>
  <si>
    <t>Ciento quince mil pesos mcte</t>
  </si>
  <si>
    <t>Veinti seis mil cero cuarenta y dos pesos mcte</t>
  </si>
  <si>
    <t>Valor base</t>
  </si>
  <si>
    <t>GMF</t>
  </si>
  <si>
    <t>Trescientos veintisiete mil trescientos sesenta y siente pesos mcte</t>
  </si>
  <si>
    <t>Trece Mil Trecientos Treinta Y Tres pesos mcte</t>
  </si>
  <si>
    <t>CDT</t>
  </si>
  <si>
    <t>Ingresos por interes</t>
  </si>
  <si>
    <t>Mondea nacional</t>
  </si>
  <si>
    <t>Cuenta por cobrar interes</t>
  </si>
  <si>
    <t>Catorce mil ciento sesenta y siete mil pesos mcte</t>
  </si>
  <si>
    <t>Gastos bancarios</t>
  </si>
  <si>
    <t>Obligaciones</t>
  </si>
  <si>
    <t>Dolares</t>
  </si>
  <si>
    <t>Meses</t>
  </si>
  <si>
    <t>Interes</t>
  </si>
  <si>
    <t>Moneja extranjera</t>
  </si>
  <si>
    <t>Mensual</t>
  </si>
  <si>
    <t>Moneda extranjera</t>
  </si>
  <si>
    <t>Pago de nomina</t>
  </si>
  <si>
    <t>Compra de software</t>
  </si>
  <si>
    <t>Adquiere CDT</t>
  </si>
  <si>
    <t>Compra acciones mineria</t>
  </si>
  <si>
    <t>Paga servicio de mantenimiento</t>
  </si>
  <si>
    <t>Pago impuesto 4x1000</t>
  </si>
  <si>
    <t>Acciones</t>
  </si>
  <si>
    <t>Deterioro inversiones acciones</t>
  </si>
  <si>
    <t>Certificados</t>
  </si>
  <si>
    <t>Derecho de compra de inversiones negociadas</t>
  </si>
  <si>
    <t>Clientes Nacionales</t>
  </si>
  <si>
    <t>Clientes nacionales</t>
  </si>
  <si>
    <t>Ingresos por cobrar</t>
  </si>
  <si>
    <t xml:space="preserve">Intereses  </t>
  </si>
  <si>
    <t>Cuentas por cobrar trabajadores</t>
  </si>
  <si>
    <t>Prestamos empleado</t>
  </si>
  <si>
    <t>Mercancias no fabricas por la empresa</t>
  </si>
  <si>
    <t>Equipo de oficina</t>
  </si>
  <si>
    <t>Depreciacion acumulada</t>
  </si>
  <si>
    <t>Equipo de comunicación y computacion</t>
  </si>
  <si>
    <t>Licencias</t>
  </si>
  <si>
    <t>Licencias de software</t>
  </si>
  <si>
    <t>Activos fiscales</t>
  </si>
  <si>
    <t>Anticipo de renta</t>
  </si>
  <si>
    <t>Anticipo de ica</t>
  </si>
  <si>
    <t xml:space="preserve">Autorretencion  </t>
  </si>
  <si>
    <t>Bancos Nacionales</t>
  </si>
  <si>
    <t>Pagare</t>
  </si>
  <si>
    <t>Industria y comercio ICA</t>
  </si>
  <si>
    <t>Impuesto sobre las ventas por pagar</t>
  </si>
  <si>
    <t xml:space="preserve">Iva generado </t>
  </si>
  <si>
    <t xml:space="preserve">Industria y comercio  </t>
  </si>
  <si>
    <t>Retencion de Ica</t>
  </si>
  <si>
    <t>Cesantias consolidadas</t>
  </si>
  <si>
    <t>Interes de Cesantias</t>
  </si>
  <si>
    <t xml:space="preserve">Prima </t>
  </si>
  <si>
    <t>Vacaciones</t>
  </si>
  <si>
    <t xml:space="preserve">Retenciones y aportes de nomina </t>
  </si>
  <si>
    <t>Aportes EPS</t>
  </si>
  <si>
    <t>Aportes ARL</t>
  </si>
  <si>
    <t xml:space="preserve">Aportes ICBF, SENA Y CAJA </t>
  </si>
  <si>
    <t>Fondos</t>
  </si>
  <si>
    <t>Retenciones de Embargos</t>
  </si>
  <si>
    <t xml:space="preserve">Comercio al por mayor y por menor </t>
  </si>
  <si>
    <t>Financieros</t>
  </si>
  <si>
    <t>Diferencia de cambio</t>
  </si>
  <si>
    <t>Administracino Ordinario</t>
  </si>
  <si>
    <t>Sueldos</t>
  </si>
  <si>
    <t>Horas extras y recargos</t>
  </si>
  <si>
    <t>Auxilio de transporte</t>
  </si>
  <si>
    <t xml:space="preserve">Cesantias </t>
  </si>
  <si>
    <t>Interes de Cesanrtias</t>
  </si>
  <si>
    <t>Prima de servicio</t>
  </si>
  <si>
    <t>Aportes Fondo de Pensiones</t>
  </si>
  <si>
    <t>Aportes cajas de compesacion</t>
  </si>
  <si>
    <t xml:space="preserve">Aportes ICBF </t>
  </si>
  <si>
    <t>Aportes Sena</t>
  </si>
  <si>
    <t>Adecuaciones e instalaciones</t>
  </si>
  <si>
    <t>Instalaciones electricas</t>
  </si>
  <si>
    <t>Depreciaciones</t>
  </si>
  <si>
    <t>Provisiones</t>
  </si>
  <si>
    <t>Provisiones de inversiones</t>
  </si>
  <si>
    <t>GMF 4x100</t>
  </si>
  <si>
    <t>11. Retiran $15.000.000 para fondo Caja menor</t>
  </si>
  <si>
    <t>12. Compra prendas de vestir al por mayor  $34.700.101 a la empresa SHEIN</t>
  </si>
  <si>
    <t xml:space="preserve">	ADQUIEREN UN CDT POT 5.000.000 EN BANCOLOMBIA CON UN INTERES 0.5 MENSUAL CON CAJA O BANCOS</t>
  </si>
  <si>
    <t>Contabiliza la depreciacion de ppe</t>
  </si>
  <si>
    <t>Contabiliza el 4 x 1.000 de los retiros bancarios</t>
  </si>
  <si>
    <t>Causar los intereses del CDT</t>
  </si>
  <si>
    <t>Adquieren un CDT por 5.000.000 en Bancolombia un interes 0.5 mensual con bancos</t>
  </si>
  <si>
    <t>Causar los interes del credito, el dia 30 de Noviembre</t>
  </si>
  <si>
    <t>Compra 1.000 Dolares a 3800 c/u con credito bancario al 2% mensual a 6 meses</t>
  </si>
  <si>
    <t>Treinta mil cuatrocientos pesos mcte</t>
  </si>
  <si>
    <t>JHALEX SHIPPING SAS</t>
  </si>
  <si>
    <t>Mil Trecientos Treinta Y Tres pesos mcte</t>
  </si>
  <si>
    <t>DEPARTAMENTO DE SANTANDER</t>
  </si>
  <si>
    <t>MUNICIPIO DE BARRANCABERMEJA</t>
  </si>
  <si>
    <t>SECRETARIA DE HACIENDA</t>
  </si>
  <si>
    <t>FORMULARIO DE INSCRIPCIÓN</t>
  </si>
  <si>
    <t>INDUSTRIA Y COMERCIO - AVISOS Y TABLEROS</t>
  </si>
  <si>
    <t>Diligencie TODOS los campos del formulario, sin enmendaduras ni tachones.</t>
  </si>
  <si>
    <t>A. DATOS GENERALES</t>
  </si>
  <si>
    <t>RAZON SOCIAL o APELLIDOS Y NOMBRES:    JHALEX SHOPPING S.A.S</t>
  </si>
  <si>
    <t xml:space="preserve">DOCUMENTO DE IDENTIFICACIÓN:   </t>
  </si>
  <si>
    <t>NIT</t>
  </si>
  <si>
    <t>No: 800236487-3</t>
  </si>
  <si>
    <t>DV</t>
  </si>
  <si>
    <t>NOMBRE DEL REPRESENTANTE LEGAL:  ESTEFFANY CRISTO ZAMBRANO</t>
  </si>
  <si>
    <t>DIRECCIÓN DEL ESTABLECIMIENTO:  Carrera 19 con Avenida 58ª</t>
  </si>
  <si>
    <t>CIUDAD:</t>
  </si>
  <si>
    <t>DIRECCIÓN PARA NOTIFICACIONES:  Carrera 19 con Avenida 58ª</t>
  </si>
  <si>
    <t>CORREO ELECTRONICO INSTITUCIONAL: jhalexshopping@hotmail.com</t>
  </si>
  <si>
    <t>TELEFONO FIJO:  600 25 48</t>
  </si>
  <si>
    <t>FAX:</t>
  </si>
  <si>
    <t>CELULAR: 3212589438</t>
  </si>
  <si>
    <t>CODIGO CIIU</t>
  </si>
  <si>
    <t>Total Empleados de la Empresa:  6</t>
  </si>
  <si>
    <t xml:space="preserve">Empleados residentes en Barrancabermeja: </t>
  </si>
  <si>
    <t>N° PREDIAL</t>
  </si>
  <si>
    <t>Propietario del Predio</t>
  </si>
  <si>
    <t>SI</t>
  </si>
  <si>
    <t>NO</t>
  </si>
  <si>
    <t>DESCRIPCIÓN ACTIVIDAD ECONOMICA PRIMARIA</t>
  </si>
  <si>
    <t>CODIGO ACTIVIDAD PRINCIPAL</t>
  </si>
  <si>
    <t xml:space="preserve">El comercio al por mayor de todo tipo de prendas de vestir, accesorios para prendas de vestir y articulos de cuero. </t>
  </si>
  <si>
    <t>DESCRIPCIÓN ACTIVIDAD ECONOMICA  SECUNDARIA</t>
  </si>
  <si>
    <t>CODIGO ACTIVIDAD SECUNDARIA</t>
  </si>
  <si>
    <t>DESCRIPCIÓN OTRAS ACTIVIDAES ECONOMICAS</t>
  </si>
  <si>
    <t>CODIGO OTRAS ACTIVIDADES</t>
  </si>
  <si>
    <t>B. DATOS DE CAMARA DE COMERCIO</t>
  </si>
  <si>
    <t>MATRICULA MERCANTIL N°: 674679</t>
  </si>
  <si>
    <t xml:space="preserve">FECHA DE CONSTITUCION: 24 de Agosto de 2021 </t>
  </si>
  <si>
    <t>FECHA DE INICIO ACTIVIDADES EN BARRANCABERMEJA: 28 de Agosto de 2021</t>
  </si>
  <si>
    <t>OBJETO SOCIAL PRINCIPAL: Comercio al por mayor de prendas de vestir</t>
  </si>
  <si>
    <t>C. LIQUIDACIÓN DEL IMPUESTO</t>
  </si>
  <si>
    <t>FIRMAS</t>
  </si>
  <si>
    <t>NOMBRE REPRESENTANTE LEGAL O DECLARANTE</t>
  </si>
  <si>
    <t>CEDULA</t>
  </si>
  <si>
    <t>NOMBRE DEL CONTADOR O REVISOR FISCAL</t>
  </si>
  <si>
    <t>TARJETA PROFESIONAL N°     ____________________________</t>
  </si>
  <si>
    <t>NUMERO DE RADICACIÓN</t>
  </si>
  <si>
    <t>FECHA DE RECIBO</t>
  </si>
  <si>
    <t>NOMBRE Y FIRMA DEL FUNCIONARIO QUE RECIBE</t>
  </si>
  <si>
    <t xml:space="preserve">Nombre:                  ANDRES CORREA GARCIA </t>
  </si>
  <si>
    <t>Firma:</t>
  </si>
  <si>
    <t>EJERCICIOS LABORATORIO CONTABLE 
ESTEFFANY CRISTO ZAMBRANO
LIDIS PAOLA SIMANCA LERMA 
UNIDADES TECNOLÓGICAS DE SANTANDER
LABORATORIO CONTABLE 
TECNOLOGÍA EN CONTABILIDAD FINANCIERA
SEXTO SEMESTRE - GRUPO E001 BARRANCABERMEJA
2021</t>
  </si>
  <si>
    <t>EJERCICIOS LABORATORIO CONTABLE 
ESTEFFANY CRISTO ZAMBRANO
LIDIS PAOLA SIMANCA LERMA 
Docente
EDUARDO TOBON 
UNIDADES TECNOLÓGICAS DE SANTANDER
LABORATORIO CONTABLE
TECNOLOGÍA EN CONTABILIDAD FINANCIERA
SEXTO SEMESTRE - GRUPO E001 BARRANCABERMEJA
2021</t>
  </si>
  <si>
    <t>MOVIMIENTO 1</t>
  </si>
  <si>
    <t>MOVIMIENTO  2</t>
  </si>
  <si>
    <t>MOVIMIENTO 3</t>
  </si>
  <si>
    <t>NUEVOS SALDOS</t>
  </si>
  <si>
    <t>BALANCE GENERAL</t>
  </si>
  <si>
    <t>GANACIAS Y PERDIDAS</t>
  </si>
  <si>
    <t>CAJA</t>
  </si>
  <si>
    <t>MODA NACIONAL</t>
  </si>
  <si>
    <t>DEPOSITO INSTANTANEO FINANCIERO</t>
  </si>
  <si>
    <t>ACCIONES</t>
  </si>
  <si>
    <t>CERTIFICADOS</t>
  </si>
  <si>
    <t>DERECHO DE RECOMPRA DE INVERSIONES</t>
  </si>
  <si>
    <t>CLIENTES</t>
  </si>
  <si>
    <t xml:space="preserve">INGRESOS POR COBRAR </t>
  </si>
  <si>
    <t>CUENTAS POR COBRAR AL TRABAJADOR</t>
  </si>
  <si>
    <t>MERCANCIAS NO FABRICADA X LA EMPRESA</t>
  </si>
  <si>
    <t>PROPIEDADES DE INVERSION</t>
  </si>
  <si>
    <t>EQUIPO DE COMUN Y COMP</t>
  </si>
  <si>
    <t>LICENCIAS</t>
  </si>
  <si>
    <t>ANTICIPO DE IMUESTO Y CONTRIBUCIONES</t>
  </si>
  <si>
    <t>BANCOS NACIONALES</t>
  </si>
  <si>
    <t>COSTOS Y GASTOS POR PAGAR</t>
  </si>
  <si>
    <t>PROVEEDORES NACIONALES</t>
  </si>
  <si>
    <t>IMPUESTOS A LAS GANANCIAS</t>
  </si>
  <si>
    <t>PROVISION PARA OBLIGACIONES FISCALES</t>
  </si>
  <si>
    <t>CESANTIAS CONSOLIDADAS</t>
  </si>
  <si>
    <t>INTERES SOBRE CESANTIAS</t>
  </si>
  <si>
    <t>PRIMA DE SERVICIO</t>
  </si>
  <si>
    <t>RETENCION Y APORTES DE NOMINA</t>
  </si>
  <si>
    <t>CAPITAL  SUSCRITO Y PAGADO</t>
  </si>
  <si>
    <t>CAPITAL POR SUSCRIBIR</t>
  </si>
  <si>
    <t>CAPITAL SUSCRITO POR COBRAR</t>
  </si>
  <si>
    <t>RESERVA OBLIGATORIA</t>
  </si>
  <si>
    <t>UTILIDAD DEL EJERCICIO</t>
  </si>
  <si>
    <t>COMERCIO AL POR MAYOR Y MENOR</t>
  </si>
  <si>
    <t>FINANCIEROS</t>
  </si>
  <si>
    <t>ADMINISTRACION ORDINARIO</t>
  </si>
  <si>
    <t>IMPUESTOS</t>
  </si>
  <si>
    <t>ARRENDAMIENTOS</t>
  </si>
  <si>
    <t>CONTRIBUCIONES Y AFILIACIONES</t>
  </si>
  <si>
    <t>GASTOS LEGALES</t>
  </si>
  <si>
    <t>ADECUACIÓN E INSTALACIÓN</t>
  </si>
  <si>
    <t>DEPRECICIACIONES</t>
  </si>
  <si>
    <t>DIVERSOS</t>
  </si>
  <si>
    <t>PPROVISIONES</t>
  </si>
  <si>
    <t>UTILIDAD O PERDIDA</t>
  </si>
  <si>
    <t>PROVISION IMPUESTO RETE FUENTE</t>
  </si>
  <si>
    <t>RESERVA LEGAL</t>
  </si>
  <si>
    <t>UTILIDAD NETA</t>
  </si>
  <si>
    <t>he</t>
  </si>
  <si>
    <t>Del 1 Octubre al 30 de Octubre 2021</t>
  </si>
  <si>
    <t>A CORTE 30 DE OCTUBRE 2021</t>
  </si>
  <si>
    <t>ESTADO DE RESULTADO</t>
  </si>
  <si>
    <t xml:space="preserve">ESTADO DE SITUACION FINANCIERA </t>
  </si>
  <si>
    <t>(Cifras expresadas en pesos Colombianos)</t>
  </si>
  <si>
    <t xml:space="preserve">INGRESOS OPERACIONALES </t>
  </si>
  <si>
    <t>ACTIVO</t>
  </si>
  <si>
    <t>COSTO DE VENTAS</t>
  </si>
  <si>
    <t xml:space="preserve">Activo Corriente </t>
  </si>
  <si>
    <t xml:space="preserve">UTILIDAD BRUTA </t>
  </si>
  <si>
    <t>Efectivo y equivalente al efectivo</t>
  </si>
  <si>
    <t>GASTOS OPERACIONALES</t>
  </si>
  <si>
    <t>Inversiones</t>
  </si>
  <si>
    <t>Gastos de ventas</t>
  </si>
  <si>
    <t>Deudores comerciales</t>
  </si>
  <si>
    <t>Gastos de Administracion</t>
  </si>
  <si>
    <t>Otros Egresos</t>
  </si>
  <si>
    <t>Total Activo Corriente</t>
  </si>
  <si>
    <t>TOTAL GASTOS OPERACIONALES</t>
  </si>
  <si>
    <t>UTILIDAD OPERACIONAL</t>
  </si>
  <si>
    <t>Activo no Corriente</t>
  </si>
  <si>
    <t>Otros Ingresos</t>
  </si>
  <si>
    <t>Propiedad planta y equipo</t>
  </si>
  <si>
    <t>RESULTADO ANTES DE IMPUESTO</t>
  </si>
  <si>
    <t>Intangibles</t>
  </si>
  <si>
    <t>Provision impuesto de renta</t>
  </si>
  <si>
    <t>Otros activos</t>
  </si>
  <si>
    <t>RESULTADO DEL EJERCICIO</t>
  </si>
  <si>
    <t>Total Activo no Corriente</t>
  </si>
  <si>
    <t>Reserva legal</t>
  </si>
  <si>
    <t>PASIVO</t>
  </si>
  <si>
    <t>Pasivo Corriente</t>
  </si>
  <si>
    <t>Obligaciones financieras</t>
  </si>
  <si>
    <t xml:space="preserve">Cuentas corrientes por pagar </t>
  </si>
  <si>
    <t>Pasivo por impuestos</t>
  </si>
  <si>
    <t>Total Pasivo Corriente</t>
  </si>
  <si>
    <t>Pasivo no Corriente</t>
  </si>
  <si>
    <t>TOTAL PASIVO</t>
  </si>
  <si>
    <t>PATRIMONIO</t>
  </si>
  <si>
    <t>Capital social</t>
  </si>
  <si>
    <t>Reserva obligatoria</t>
  </si>
  <si>
    <t>Utilidad del ejercicio</t>
  </si>
  <si>
    <t>Total Patrimonio</t>
  </si>
  <si>
    <t>TOTAL PASIVO +  PATRIMONIO</t>
  </si>
  <si>
    <t>Nota 1</t>
  </si>
  <si>
    <t>Norma general de revelaciones</t>
  </si>
  <si>
    <t>Empresa</t>
  </si>
  <si>
    <t>Direccion</t>
  </si>
  <si>
    <t>Nota 2</t>
  </si>
  <si>
    <t>Principales politicas y practicas contables</t>
  </si>
  <si>
    <t>Nota 3</t>
  </si>
  <si>
    <t xml:space="preserve">Efectivo y equivalente </t>
  </si>
  <si>
    <t>Nota 4</t>
  </si>
  <si>
    <t>Nota 5</t>
  </si>
  <si>
    <t>Cuentas comerciantes por cobrar</t>
  </si>
  <si>
    <t>Cuentas por cobrar al trabajador</t>
  </si>
  <si>
    <t>Nota 6</t>
  </si>
  <si>
    <t>Mercancia no fabricada por la empresa</t>
  </si>
  <si>
    <t>Nota 7</t>
  </si>
  <si>
    <t>Nota 9</t>
  </si>
  <si>
    <t>Acreedores comerciales</t>
  </si>
  <si>
    <t>Proveedores nacional</t>
  </si>
  <si>
    <t>Costos y gastos por pagar</t>
  </si>
  <si>
    <t>Nota 10</t>
  </si>
  <si>
    <t>Pasivos por impuestos</t>
  </si>
  <si>
    <t>Retecion y aporte de 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</si>
</sst>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6" formatCode="&quot;$&quot;\ #,##0;[Red]\-&quot;$&quot;\ #,##0"/>
    <numFmt numFmtId="43" formatCode="_-* #,##0.00_-;\-* #,##0.00_-;_-* &quot;-&quot;??_-;_-@_-"/>
    <numFmt numFmtId="164" formatCode="_-* #,##0.00\ _€_-;\-* #,##0.00\ _€_-;_-* &quot;-&quot;??\ _€_-;_-@_-"/>
    <numFmt numFmtId="165" formatCode="_-&quot;$&quot;* #,##0_-;\-&quot;$&quot;* #,##0_-;_-&quot;$&quot;* &quot;-&quot;??_-;_-@_-"/>
    <numFmt numFmtId="166" formatCode="_-&quot;$&quot;* #,##0.0000_-;\-&quot;$&quot;* #,##0.0000_-;_-&quot;$&quot;* &quot;-&quot;??_-;_-@_-"/>
    <numFmt numFmtId="167" formatCode="_-&quot;$&quot;\ * #,##0_-;\-&quot;$&quot;\ * #,##0_-;_-&quot;$&quot;\ * &quot;-&quot;_-;_-@"/>
    <numFmt numFmtId="168" formatCode="d/m/yyyy"/>
    <numFmt numFmtId="169" formatCode="0.0%"/>
    <numFmt numFmtId="170" formatCode="_-&quot;$&quot;* #,##0.00_-;\-&quot;$&quot;* #,##0.00_-;_-&quot;$&quot;* &quot;-&quot;??_-;_-@_-"/>
    <numFmt numFmtId="171" formatCode="[$-40A]mmm\-yy"/>
    <numFmt numFmtId="172" formatCode="_(* #,##0.00_);_(* \(#,##0.00\);_(* &quot;-&quot;??_);_(@_)"/>
    <numFmt numFmtId="173" formatCode="_(&quot;$&quot;\ * #,##0_);_(&quot;$&quot;\ * \(#,##0\);_(&quot;$&quot;\ * &quot;-&quot;??_);_(@_)"/>
    <numFmt numFmtId="174" formatCode="_(* #,##0_);_(* \(#,##0\);_(* &quot;-&quot;??_);_(@_)"/>
    <numFmt numFmtId="175" formatCode="_(&quot;$&quot;\ * #,##0.0000_);_(&quot;$&quot;\ * \(#,##0.0000\);_(&quot;$&quot;\ * &quot;-&quot;??_);_(@_)"/>
    <numFmt numFmtId="176" formatCode="_-&quot;$&quot;* #,##0_-;\-&quot;$&quot;* #,##0_-;_-&quot;$&quot;* &quot;-&quot;?_-;_-@_-"/>
    <numFmt numFmtId="177" formatCode="_(&quot;$&quot;\ * #,##0.00_);_(&quot;$&quot;\ * \(#,##0.00\);_(&quot;$&quot;\ * &quot;-&quot;??_);_(@_)"/>
    <numFmt numFmtId="178" formatCode="_-* #,##0_-;\-* #,##0_-;_-* &quot;-&quot;??_-;_-@_-"/>
    <numFmt numFmtId="179" formatCode="_([$$-240A]\ * #,##0.00_);_([$$-240A]\ * \(#,##0.00\);_([$$-240A]\ * &quot;-&quot;??_);_(@_)"/>
  </numFmts>
  <fonts count="96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omic Sans MS"/>
    </font>
    <font>
      <sz val="11"/>
      <color rgb="FF000000"/>
      <name val="Calibri"/>
    </font>
    <font>
      <sz val="11"/>
      <color rgb="FF000000"/>
      <name val="Arial Narrow"/>
    </font>
    <font>
      <b/>
      <sz val="11"/>
      <color rgb="FF000000"/>
      <name val="Arial Narrow"/>
    </font>
    <font>
      <sz val="16"/>
      <color rgb="FF000000"/>
      <name val="Freestyle Script"/>
    </font>
    <font>
      <sz val="14"/>
      <color rgb="FF000000"/>
      <name val="Freestyle Script"/>
    </font>
    <font>
      <sz val="10"/>
      <color rgb="FF000000"/>
      <name val="Calibri"/>
    </font>
    <font>
      <b/>
      <sz val="14"/>
      <color rgb="FF000000"/>
      <name val="Comic Sans MS"/>
    </font>
    <font>
      <sz val="11"/>
      <color rgb="FF000000"/>
      <name val="Arial"/>
    </font>
    <font>
      <sz val="11"/>
      <color rgb="FF000000"/>
      <name val="Comic Sans MS"/>
    </font>
    <font>
      <sz val="18"/>
      <color rgb="FF000000"/>
      <name val="Freestyle Script"/>
    </font>
    <font>
      <b/>
      <sz val="11"/>
      <color rgb="FF000000"/>
      <name val="Arial"/>
    </font>
    <font>
      <sz val="11"/>
      <color rgb="FF000000"/>
      <name val="Calibri"/>
    </font>
    <font>
      <b/>
      <sz val="20"/>
      <color rgb="FF000000"/>
      <name val="Arial"/>
    </font>
    <font>
      <b/>
      <sz val="18"/>
      <color rgb="FF000000"/>
      <name val="Arial"/>
    </font>
    <font>
      <b/>
      <sz val="11"/>
      <name val="Arial"/>
    </font>
    <font>
      <b/>
      <sz val="12"/>
      <color rgb="FF000000"/>
      <name val="Arial"/>
    </font>
    <font>
      <sz val="11"/>
      <name val="Arial"/>
    </font>
    <font>
      <b/>
      <sz val="11"/>
      <color rgb="FF000000"/>
      <name val="Calibri"/>
    </font>
    <font>
      <sz val="26"/>
      <color rgb="FF2E75B5"/>
      <name val="Algerian"/>
    </font>
    <font>
      <sz val="11"/>
      <name val="Arial Narrow"/>
    </font>
    <font>
      <b/>
      <i/>
      <sz val="11"/>
      <color rgb="FF000000"/>
      <name val="Calibri"/>
    </font>
    <font>
      <sz val="12"/>
      <name val="Arial"/>
    </font>
    <font>
      <b/>
      <sz val="26"/>
      <name val="Arial"/>
    </font>
    <font>
      <b/>
      <sz val="22"/>
      <color rgb="FF7030A0"/>
      <name val="Algerian"/>
    </font>
    <font>
      <b/>
      <sz val="16"/>
      <color rgb="FF000000"/>
      <name val="Arial"/>
    </font>
    <font>
      <b/>
      <sz val="22"/>
      <color rgb="FF7030A0"/>
      <name val="Arial"/>
    </font>
    <font>
      <sz val="22"/>
      <name val="Arial"/>
    </font>
    <font>
      <b/>
      <sz val="12"/>
      <name val="Arial"/>
    </font>
    <font>
      <sz val="11"/>
      <color rgb="FFC55A11"/>
      <name val="Arial"/>
    </font>
    <font>
      <u/>
      <sz val="11"/>
      <color rgb="FF0463C1"/>
      <name val="Calibri"/>
    </font>
    <font>
      <sz val="14"/>
      <color rgb="FF000000"/>
      <name val="Arial"/>
    </font>
    <font>
      <b/>
      <sz val="14"/>
      <name val="Arial"/>
    </font>
    <font>
      <b/>
      <sz val="9"/>
      <color rgb="FF000000"/>
      <name val="Arial"/>
    </font>
    <font>
      <sz val="12"/>
      <color rgb="FF000000"/>
      <name val="Calibri"/>
    </font>
    <font>
      <sz val="11"/>
      <name val="Calibri"/>
    </font>
    <font>
      <b/>
      <sz val="14"/>
      <color rgb="FFFF00FF"/>
      <name val="Arial"/>
    </font>
    <font>
      <b/>
      <sz val="12"/>
      <color rgb="FF000000"/>
      <name val="Comic Sans MS"/>
    </font>
    <font>
      <sz val="11"/>
      <name val="Comic Sans MS"/>
    </font>
    <font>
      <b/>
      <sz val="9"/>
      <color rgb="FF000000"/>
      <name val="Comic Sans MS"/>
    </font>
    <font>
      <b/>
      <sz val="20"/>
      <color rgb="FFFF00FF"/>
      <name val="Comic Sans MS"/>
    </font>
    <font>
      <sz val="11"/>
      <color rgb="FFFF00FF"/>
      <name val="Arial"/>
    </font>
    <font>
      <b/>
      <sz val="22"/>
      <name val="Arial"/>
    </font>
    <font>
      <u/>
      <sz val="10"/>
      <color rgb="FF000000"/>
      <name val="Arial"/>
    </font>
    <font>
      <b/>
      <sz val="11"/>
      <color rgb="FF000000"/>
      <name val="Calibri"/>
    </font>
    <font>
      <sz val="11"/>
      <color rgb="FF000000"/>
      <name val="Freestyle Script"/>
    </font>
    <font>
      <u/>
      <sz val="11"/>
      <color rgb="FF0463C1"/>
      <name val="Arial"/>
    </font>
    <font>
      <b/>
      <sz val="26"/>
      <color rgb="FFFF00FF"/>
      <name val="Comic Sans MS"/>
    </font>
    <font>
      <b/>
      <sz val="16"/>
      <color rgb="FF000000"/>
      <name val="Comic Sans MS"/>
    </font>
    <font>
      <sz val="26"/>
      <color rgb="FF2E75B5"/>
      <name val="Arial"/>
    </font>
    <font>
      <sz val="16"/>
      <color rgb="FF000000"/>
      <name val="Arial"/>
    </font>
    <font>
      <sz val="16"/>
      <name val="Arial"/>
    </font>
    <font>
      <sz val="20"/>
      <color rgb="FF000000"/>
      <name val="Arial"/>
    </font>
    <font>
      <sz val="20"/>
      <color rgb="FF000000"/>
      <name val="Curlz MT"/>
    </font>
    <font>
      <b/>
      <sz val="14"/>
      <color rgb="FF000000"/>
      <name val="Arial"/>
    </font>
    <font>
      <u/>
      <sz val="11"/>
      <color rgb="FF000000"/>
      <name val="Calibri"/>
    </font>
    <font>
      <sz val="9"/>
      <color rgb="FF000000"/>
      <name val="Arial"/>
    </font>
    <font>
      <sz val="10"/>
      <color rgb="FF000000"/>
      <name val="Century Gothic"/>
    </font>
    <font>
      <sz val="10"/>
      <color rgb="FF000000"/>
      <name val="Arial"/>
    </font>
    <font>
      <b/>
      <sz val="10"/>
      <color rgb="FF000000"/>
      <name val="Century Gothic"/>
    </font>
    <font>
      <b/>
      <sz val="10"/>
      <color rgb="FF000000"/>
      <name val="Arial"/>
    </font>
    <font>
      <b/>
      <sz val="10"/>
      <color indexed="8"/>
      <name val="Arial"/>
    </font>
    <font>
      <sz val="11"/>
      <color indexed="8"/>
      <name val="Arial"/>
    </font>
    <font>
      <b/>
      <sz val="11"/>
      <color indexed="8"/>
      <name val="Arial"/>
    </font>
    <font>
      <sz val="10"/>
      <color indexed="8"/>
      <name val="Arial"/>
    </font>
    <font>
      <b/>
      <sz val="12"/>
      <color indexed="8"/>
      <name val="Arial"/>
    </font>
    <font>
      <b/>
      <sz val="12"/>
      <color rgb="FF000000"/>
      <name val="Arial Narrow"/>
    </font>
    <font>
      <sz val="12"/>
      <color rgb="FF000000"/>
      <name val="Arial"/>
    </font>
    <font>
      <b/>
      <sz val="14"/>
      <color rgb="FF000000"/>
      <name val="Arial Narrow"/>
    </font>
    <font>
      <b/>
      <sz val="12"/>
      <color rgb="FF000000"/>
      <name val="Arial Narrow"/>
    </font>
    <font>
      <sz val="11"/>
      <color rgb="FF000000"/>
      <name val="Arial Narrow"/>
    </font>
    <font>
      <sz val="12"/>
      <color rgb="FF000000"/>
      <name val="Arial Narrow"/>
    </font>
    <font>
      <sz val="12"/>
      <color rgb="FF000000"/>
      <name val="Arial Narrow"/>
    </font>
    <font>
      <b/>
      <sz val="11"/>
      <color rgb="FF000000"/>
      <name val="Arial Narrow"/>
    </font>
    <font>
      <b/>
      <sz val="12"/>
      <color rgb="FF000000"/>
      <name val="Comic Sans MS"/>
    </font>
    <font>
      <sz val="11"/>
      <color indexed="8"/>
      <name val="Calibri"/>
    </font>
    <font>
      <sz val="11"/>
      <color rgb="FF000000"/>
      <name val="Calibri"/>
    </font>
    <font>
      <b/>
      <sz val="10"/>
      <name val="Arial"/>
    </font>
    <font>
      <b/>
      <sz val="10"/>
      <color rgb="FF000000"/>
      <name val="Comic Sans MS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"/>
      <name val="Freestyle Script"/>
      <family val="4"/>
    </font>
    <font>
      <u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000000"/>
      <name val="Freestyle Script"/>
    </font>
    <font>
      <b/>
      <sz val="11"/>
      <color theme="1"/>
      <name val="Comic Sans MS"/>
      <family val="4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25">
    <fill>
      <patternFill patternType="none"/>
    </fill>
    <fill>
      <patternFill patternType="gray125"/>
    </fill>
    <fill>
      <patternFill patternType="solid">
        <fgColor rgb="FF8FABDB"/>
        <bgColor indexed="64"/>
      </patternFill>
    </fill>
    <fill>
      <patternFill patternType="solid">
        <fgColor rgb="FFD9E3F3"/>
        <bgColor indexed="64"/>
      </patternFill>
    </fill>
    <fill>
      <patternFill patternType="solid">
        <fgColor rgb="FFFFFFFF"/>
        <bgColor rgb="FFDEEAF6"/>
      </patternFill>
    </fill>
    <fill>
      <patternFill patternType="solid">
        <fgColor rgb="FFFFFFFF"/>
        <bgColor indexed="64"/>
      </patternFill>
    </fill>
    <fill>
      <patternFill patternType="solid">
        <fgColor rgb="FF8FABDB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D9E2F3"/>
      </patternFill>
    </fill>
    <fill>
      <patternFill patternType="solid">
        <fgColor rgb="FFFFFFFF"/>
        <bgColor rgb="FFFBE4D5"/>
      </patternFill>
    </fill>
    <fill>
      <patternFill patternType="solid">
        <fgColor rgb="FFFFFFFF"/>
        <bgColor rgb="FFE2EFD9"/>
      </patternFill>
    </fill>
    <fill>
      <patternFill patternType="solid">
        <fgColor rgb="FFFFFFFF"/>
        <bgColor rgb="FFF2F2F2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4C7E7"/>
        <bgColor indexed="64"/>
      </patternFill>
    </fill>
    <fill>
      <patternFill patternType="solid">
        <fgColor rgb="FF2F5597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1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medium">
        <color rgb="FFEBEBEB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</borders>
  <cellStyleXfs count="11">
    <xf numFmtId="0" fontId="0" fillId="0" borderId="0">
      <alignment vertical="center"/>
    </xf>
    <xf numFmtId="0" fontId="33" fillId="0" borderId="0">
      <alignment vertical="top"/>
      <protection locked="0"/>
    </xf>
    <xf numFmtId="172" fontId="78" fillId="0" borderId="0">
      <alignment vertical="top"/>
      <protection locked="0"/>
    </xf>
    <xf numFmtId="177" fontId="78" fillId="0" borderId="0">
      <alignment vertical="top"/>
      <protection locked="0"/>
    </xf>
    <xf numFmtId="164" fontId="79" fillId="0" borderId="0">
      <alignment vertical="top"/>
      <protection locked="0"/>
    </xf>
    <xf numFmtId="164" fontId="79" fillId="0" borderId="0">
      <alignment vertical="top"/>
      <protection locked="0"/>
    </xf>
    <xf numFmtId="43" fontId="79" fillId="0" borderId="0">
      <alignment vertical="top"/>
      <protection locked="0"/>
    </xf>
    <xf numFmtId="0" fontId="2" fillId="0" borderId="0"/>
    <xf numFmtId="43" fontId="4" fillId="0" borderId="0">
      <protection locked="0"/>
    </xf>
    <xf numFmtId="164" fontId="4" fillId="0" borderId="0">
      <protection locked="0"/>
    </xf>
    <xf numFmtId="0" fontId="1" fillId="0" borderId="0"/>
  </cellStyleXfs>
  <cellXfs count="1331">
    <xf numFmtId="0" fontId="0" fillId="0" borderId="0" xfId="0">
      <alignment vertical="center"/>
    </xf>
    <xf numFmtId="0" fontId="3" fillId="2" borderId="3" xfId="0" applyFont="1" applyFill="1" applyBorder="1" applyAlignment="1">
      <alignment horizontal="center"/>
    </xf>
    <xf numFmtId="0" fontId="5" fillId="0" borderId="3" xfId="0" applyFont="1" applyBorder="1" applyAlignment="1"/>
    <xf numFmtId="165" fontId="5" fillId="0" borderId="1" xfId="0" applyNumberFormat="1" applyFont="1" applyBorder="1" applyAlignment="1"/>
    <xf numFmtId="165" fontId="5" fillId="0" borderId="5" xfId="0" applyNumberFormat="1" applyFont="1" applyBorder="1" applyAlignment="1"/>
    <xf numFmtId="166" fontId="4" fillId="0" borderId="0" xfId="0" applyNumberFormat="1" applyFont="1" applyAlignment="1"/>
    <xf numFmtId="165" fontId="5" fillId="0" borderId="6" xfId="0" applyNumberFormat="1" applyFont="1" applyBorder="1" applyAlignment="1"/>
    <xf numFmtId="165" fontId="5" fillId="0" borderId="7" xfId="0" applyNumberFormat="1" applyFont="1" applyBorder="1" applyAlignment="1"/>
    <xf numFmtId="165" fontId="6" fillId="0" borderId="8" xfId="0" applyNumberFormat="1" applyFont="1" applyBorder="1" applyAlignment="1"/>
    <xf numFmtId="165" fontId="6" fillId="0" borderId="9" xfId="0" applyNumberFormat="1" applyFont="1" applyBorder="1" applyAlignment="1"/>
    <xf numFmtId="0" fontId="9" fillId="0" borderId="0" xfId="0" applyFont="1" applyAlignment="1"/>
    <xf numFmtId="0" fontId="11" fillId="3" borderId="22" xfId="0" applyFont="1" applyFill="1" applyBorder="1" applyAlignment="1"/>
    <xf numFmtId="0" fontId="11" fillId="3" borderId="0" xfId="0" applyFont="1" applyFill="1" applyAlignment="1"/>
    <xf numFmtId="0" fontId="4" fillId="3" borderId="0" xfId="0" applyFont="1" applyFill="1" applyAlignment="1"/>
    <xf numFmtId="0" fontId="4" fillId="3" borderId="23" xfId="0" applyFont="1" applyFill="1" applyBorder="1" applyAlignment="1"/>
    <xf numFmtId="0" fontId="4" fillId="3" borderId="22" xfId="0" applyFont="1" applyFill="1" applyBorder="1" applyAlignment="1"/>
    <xf numFmtId="0" fontId="3" fillId="3" borderId="22" xfId="0" applyFont="1" applyFill="1" applyBorder="1" applyAlignment="1"/>
    <xf numFmtId="0" fontId="12" fillId="3" borderId="22" xfId="0" applyFont="1" applyFill="1" applyBorder="1" applyAlignment="1"/>
    <xf numFmtId="0" fontId="5" fillId="3" borderId="0" xfId="0" applyFont="1" applyFill="1" applyAlignment="1"/>
    <xf numFmtId="165" fontId="5" fillId="3" borderId="0" xfId="0" applyNumberFormat="1" applyFont="1" applyFill="1" applyAlignment="1"/>
    <xf numFmtId="165" fontId="5" fillId="3" borderId="23" xfId="0" applyNumberFormat="1" applyFont="1" applyFill="1" applyBorder="1" applyAlignment="1"/>
    <xf numFmtId="0" fontId="5" fillId="3" borderId="22" xfId="0" applyFont="1" applyFill="1" applyBorder="1" applyAlignment="1"/>
    <xf numFmtId="0" fontId="5" fillId="3" borderId="23" xfId="0" applyFont="1" applyFill="1" applyBorder="1" applyAlignment="1"/>
    <xf numFmtId="0" fontId="4" fillId="0" borderId="0" xfId="0" applyFont="1" applyAlignment="1"/>
    <xf numFmtId="0" fontId="11" fillId="2" borderId="3" xfId="0" applyFont="1" applyFill="1" applyBorder="1" applyAlignment="1">
      <alignment horizontal="center"/>
    </xf>
    <xf numFmtId="0" fontId="11" fillId="0" borderId="0" xfId="0" applyFont="1" applyBorder="1" applyAlignment="1"/>
    <xf numFmtId="165" fontId="11" fillId="0" borderId="0" xfId="0" applyNumberFormat="1" applyFont="1" applyBorder="1" applyAlignment="1"/>
    <xf numFmtId="0" fontId="11" fillId="0" borderId="0" xfId="0" applyFont="1" applyBorder="1" applyAlignment="1"/>
    <xf numFmtId="165" fontId="11" fillId="0" borderId="25" xfId="0" applyNumberFormat="1" applyFont="1" applyBorder="1" applyAlignment="1"/>
    <xf numFmtId="165" fontId="14" fillId="0" borderId="0" xfId="0" applyNumberFormat="1" applyFont="1" applyBorder="1" applyAlignment="1"/>
    <xf numFmtId="0" fontId="11" fillId="0" borderId="0" xfId="0" applyFont="1" applyAlignment="1"/>
    <xf numFmtId="0" fontId="4" fillId="0" borderId="0" xfId="0" applyFont="1" applyBorder="1" applyAlignment="1"/>
    <xf numFmtId="0" fontId="15" fillId="0" borderId="0" xfId="0" applyFont="1" applyFill="1" applyBorder="1" applyAlignment="1"/>
    <xf numFmtId="0" fontId="15" fillId="4" borderId="19" xfId="0" applyFont="1" applyFill="1" applyBorder="1" applyAlignment="1"/>
    <xf numFmtId="0" fontId="15" fillId="4" borderId="20" xfId="0" applyFont="1" applyFill="1" applyBorder="1" applyAlignment="1"/>
    <xf numFmtId="0" fontId="15" fillId="4" borderId="22" xfId="0" applyFont="1" applyFill="1" applyBorder="1" applyAlignment="1"/>
    <xf numFmtId="0" fontId="15" fillId="4" borderId="0" xfId="0" applyFont="1" applyFill="1" applyBorder="1" applyAlignment="1"/>
    <xf numFmtId="0" fontId="17" fillId="4" borderId="0" xfId="0" applyFont="1" applyFill="1" applyBorder="1" applyAlignment="1"/>
    <xf numFmtId="0" fontId="19" fillId="0" borderId="32" xfId="0" applyFont="1" applyFill="1" applyBorder="1" applyAlignment="1">
      <alignment horizontal="center"/>
    </xf>
    <xf numFmtId="0" fontId="19" fillId="0" borderId="34" xfId="0" applyFont="1" applyFill="1" applyBorder="1" applyAlignment="1"/>
    <xf numFmtId="0" fontId="19" fillId="0" borderId="35" xfId="0" applyFont="1" applyFill="1" applyBorder="1" applyAlignment="1"/>
    <xf numFmtId="0" fontId="20" fillId="5" borderId="0" xfId="0" applyFont="1" applyFill="1" applyBorder="1" applyAlignment="1"/>
    <xf numFmtId="0" fontId="11" fillId="4" borderId="32" xfId="0" applyFont="1" applyFill="1" applyBorder="1" applyAlignment="1"/>
    <xf numFmtId="0" fontId="11" fillId="4" borderId="34" xfId="0" applyFont="1" applyFill="1" applyBorder="1" applyAlignment="1"/>
    <xf numFmtId="0" fontId="11" fillId="4" borderId="35" xfId="0" applyFont="1" applyFill="1" applyBorder="1" applyAlignment="1"/>
    <xf numFmtId="0" fontId="15" fillId="4" borderId="14" xfId="0" applyFont="1" applyFill="1" applyBorder="1" applyAlignment="1"/>
    <xf numFmtId="0" fontId="11" fillId="4" borderId="36" xfId="0" applyFont="1" applyFill="1" applyBorder="1" applyAlignment="1"/>
    <xf numFmtId="6" fontId="11" fillId="4" borderId="34" xfId="0" applyNumberFormat="1" applyFont="1" applyFill="1" applyBorder="1" applyAlignment="1"/>
    <xf numFmtId="167" fontId="11" fillId="4" borderId="35" xfId="0" applyNumberFormat="1" applyFont="1" applyFill="1" applyBorder="1" applyAlignment="1"/>
    <xf numFmtId="0" fontId="14" fillId="4" borderId="3" xfId="0" applyFont="1" applyFill="1" applyBorder="1" applyAlignment="1">
      <alignment vertical="top" wrapText="1"/>
    </xf>
    <xf numFmtId="0" fontId="20" fillId="5" borderId="3" xfId="0" applyFont="1" applyFill="1" applyBorder="1" applyAlignment="1"/>
    <xf numFmtId="0" fontId="11" fillId="4" borderId="0" xfId="0" applyFont="1" applyFill="1" applyBorder="1" applyAlignment="1"/>
    <xf numFmtId="0" fontId="11" fillId="4" borderId="14" xfId="0" applyFont="1" applyFill="1" applyBorder="1" applyAlignment="1"/>
    <xf numFmtId="0" fontId="20" fillId="5" borderId="38" xfId="0" applyFont="1" applyFill="1" applyBorder="1" applyAlignment="1"/>
    <xf numFmtId="0" fontId="11" fillId="4" borderId="40" xfId="0" applyFont="1" applyFill="1" applyBorder="1" applyAlignment="1"/>
    <xf numFmtId="0" fontId="11" fillId="4" borderId="41" xfId="0" applyFont="1" applyFill="1" applyBorder="1" applyAlignment="1"/>
    <xf numFmtId="0" fontId="11" fillId="4" borderId="22" xfId="0" applyFont="1" applyFill="1" applyBorder="1" applyAlignment="1"/>
    <xf numFmtId="0" fontId="14" fillId="8" borderId="59" xfId="0" applyFont="1" applyFill="1" applyBorder="1" applyAlignment="1">
      <alignment horizontal="center" vertical="center"/>
    </xf>
    <xf numFmtId="0" fontId="14" fillId="8" borderId="34" xfId="0" applyFont="1" applyFill="1" applyBorder="1" applyAlignment="1">
      <alignment horizontal="center" vertical="center"/>
    </xf>
    <xf numFmtId="0" fontId="14" fillId="8" borderId="35" xfId="0" applyFont="1" applyFill="1" applyBorder="1" applyAlignment="1">
      <alignment horizontal="center" vertical="center"/>
    </xf>
    <xf numFmtId="0" fontId="11" fillId="7" borderId="59" xfId="0" applyFont="1" applyFill="1" applyBorder="1" applyAlignment="1">
      <alignment horizontal="center"/>
    </xf>
    <xf numFmtId="0" fontId="11" fillId="7" borderId="34" xfId="0" applyFont="1" applyFill="1" applyBorder="1" applyAlignment="1"/>
    <xf numFmtId="167" fontId="11" fillId="7" borderId="34" xfId="0" applyNumberFormat="1" applyFont="1" applyFill="1" applyBorder="1" applyAlignment="1"/>
    <xf numFmtId="167" fontId="11" fillId="7" borderId="35" xfId="0" applyNumberFormat="1" applyFont="1" applyFill="1" applyBorder="1" applyAlignment="1"/>
    <xf numFmtId="165" fontId="11" fillId="7" borderId="34" xfId="0" applyNumberFormat="1" applyFont="1" applyFill="1" applyBorder="1" applyAlignment="1"/>
    <xf numFmtId="0" fontId="11" fillId="7" borderId="35" xfId="0" applyFont="1" applyFill="1" applyBorder="1" applyAlignment="1"/>
    <xf numFmtId="0" fontId="11" fillId="7" borderId="59" xfId="0" applyFont="1" applyFill="1" applyBorder="1" applyAlignment="1"/>
    <xf numFmtId="167" fontId="14" fillId="7" borderId="34" xfId="0" applyNumberFormat="1" applyFont="1" applyFill="1" applyBorder="1" applyAlignment="1"/>
    <xf numFmtId="167" fontId="14" fillId="7" borderId="35" xfId="0" applyNumberFormat="1" applyFont="1" applyFill="1" applyBorder="1" applyAlignment="1"/>
    <xf numFmtId="0" fontId="15" fillId="7" borderId="60" xfId="0" applyFont="1" applyFill="1" applyBorder="1" applyAlignment="1"/>
    <xf numFmtId="0" fontId="15" fillId="7" borderId="61" xfId="0" applyFont="1" applyFill="1" applyBorder="1" applyAlignment="1"/>
    <xf numFmtId="9" fontId="4" fillId="0" borderId="0" xfId="0" applyNumberFormat="1" applyFont="1" applyAlignment="1"/>
    <xf numFmtId="10" fontId="4" fillId="0" borderId="0" xfId="0" applyNumberFormat="1" applyFont="1" applyAlignment="1"/>
    <xf numFmtId="165" fontId="11" fillId="0" borderId="0" xfId="0" applyNumberFormat="1" applyFont="1" applyAlignment="1"/>
    <xf numFmtId="0" fontId="15" fillId="7" borderId="65" xfId="0" applyFont="1" applyFill="1" applyBorder="1" applyAlignment="1"/>
    <xf numFmtId="0" fontId="15" fillId="7" borderId="43" xfId="0" applyFont="1" applyFill="1" applyBorder="1" applyAlignment="1"/>
    <xf numFmtId="0" fontId="4" fillId="0" borderId="22" xfId="0" applyFont="1" applyBorder="1" applyAlignment="1"/>
    <xf numFmtId="0" fontId="4" fillId="5" borderId="22" xfId="0" applyFont="1" applyFill="1" applyBorder="1" applyAlignment="1"/>
    <xf numFmtId="0" fontId="4" fillId="5" borderId="0" xfId="0" applyFont="1" applyFill="1" applyBorder="1" applyAlignment="1"/>
    <xf numFmtId="0" fontId="4" fillId="5" borderId="23" xfId="0" applyFont="1" applyFill="1" applyBorder="1" applyAlignment="1"/>
    <xf numFmtId="0" fontId="15" fillId="7" borderId="45" xfId="0" applyFont="1" applyFill="1" applyBorder="1" applyAlignment="1"/>
    <xf numFmtId="0" fontId="15" fillId="7" borderId="0" xfId="0" applyFont="1" applyFill="1" applyBorder="1" applyAlignment="1"/>
    <xf numFmtId="0" fontId="11" fillId="5" borderId="22" xfId="0" applyFont="1" applyFill="1" applyBorder="1" applyAlignment="1"/>
    <xf numFmtId="0" fontId="11" fillId="5" borderId="0" xfId="0" applyFont="1" applyFill="1" applyBorder="1" applyAlignment="1"/>
    <xf numFmtId="0" fontId="27" fillId="7" borderId="0" xfId="0" applyFont="1" applyFill="1" applyBorder="1" applyAlignment="1"/>
    <xf numFmtId="0" fontId="29" fillId="7" borderId="0" xfId="0" applyFont="1" applyFill="1" applyBorder="1" applyAlignment="1"/>
    <xf numFmtId="1" fontId="14" fillId="5" borderId="66" xfId="0" applyNumberFormat="1" applyFont="1" applyFill="1" applyBorder="1" applyAlignment="1">
      <alignment horizontal="center"/>
    </xf>
    <xf numFmtId="0" fontId="11" fillId="7" borderId="45" xfId="0" applyFont="1" applyFill="1" applyBorder="1" applyAlignment="1"/>
    <xf numFmtId="0" fontId="30" fillId="7" borderId="0" xfId="0" applyFont="1" applyFill="1" applyBorder="1" applyAlignment="1"/>
    <xf numFmtId="0" fontId="29" fillId="7" borderId="23" xfId="0" applyFont="1" applyFill="1" applyBorder="1" applyAlignment="1"/>
    <xf numFmtId="0" fontId="11" fillId="5" borderId="23" xfId="0" applyFont="1" applyFill="1" applyBorder="1" applyAlignment="1"/>
    <xf numFmtId="0" fontId="14" fillId="7" borderId="0" xfId="0" applyFont="1" applyFill="1" applyBorder="1" applyAlignment="1"/>
    <xf numFmtId="0" fontId="11" fillId="7" borderId="0" xfId="0" applyFont="1" applyFill="1" applyBorder="1" applyAlignment="1"/>
    <xf numFmtId="0" fontId="20" fillId="7" borderId="0" xfId="0" applyFont="1" applyFill="1" applyBorder="1" applyAlignment="1"/>
    <xf numFmtId="168" fontId="14" fillId="7" borderId="0" xfId="0" applyNumberFormat="1" applyFont="1" applyFill="1" applyBorder="1" applyAlignment="1">
      <alignment horizontal="center"/>
    </xf>
    <xf numFmtId="0" fontId="14" fillId="5" borderId="67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4" fillId="5" borderId="66" xfId="0" applyFont="1" applyFill="1" applyBorder="1" applyAlignment="1"/>
    <xf numFmtId="0" fontId="11" fillId="7" borderId="0" xfId="0" applyFont="1" applyFill="1" applyBorder="1" applyAlignment="1"/>
    <xf numFmtId="0" fontId="14" fillId="7" borderId="23" xfId="0" applyFont="1" applyFill="1" applyBorder="1" applyAlignment="1">
      <alignment horizontal="center"/>
    </xf>
    <xf numFmtId="0" fontId="20" fillId="5" borderId="0" xfId="0" applyFont="1" applyFill="1" applyBorder="1" applyAlignment="1">
      <alignment horizontal="left"/>
    </xf>
    <xf numFmtId="0" fontId="20" fillId="0" borderId="0" xfId="0" applyFont="1" applyBorder="1" applyAlignment="1"/>
    <xf numFmtId="0" fontId="14" fillId="5" borderId="22" xfId="0" applyFont="1" applyFill="1" applyBorder="1" applyAlignment="1">
      <alignment horizontal="left"/>
    </xf>
    <xf numFmtId="0" fontId="14" fillId="5" borderId="0" xfId="0" applyFont="1" applyFill="1" applyBorder="1" applyAlignment="1">
      <alignment horizontal="left"/>
    </xf>
    <xf numFmtId="0" fontId="11" fillId="5" borderId="0" xfId="0" applyFont="1" applyFill="1" applyBorder="1" applyAlignment="1">
      <alignment horizontal="center"/>
    </xf>
    <xf numFmtId="0" fontId="11" fillId="5" borderId="23" xfId="0" applyFont="1" applyFill="1" applyBorder="1" applyAlignment="1">
      <alignment horizontal="center"/>
    </xf>
    <xf numFmtId="0" fontId="32" fillId="7" borderId="0" xfId="0" applyFont="1" applyFill="1" applyBorder="1" applyAlignment="1"/>
    <xf numFmtId="0" fontId="14" fillId="5" borderId="67" xfId="0" applyFont="1" applyFill="1" applyBorder="1" applyAlignment="1"/>
    <xf numFmtId="168" fontId="11" fillId="7" borderId="0" xfId="0" applyNumberFormat="1" applyFont="1" applyFill="1" applyBorder="1" applyAlignment="1"/>
    <xf numFmtId="0" fontId="14" fillId="7" borderId="69" xfId="0" applyFont="1" applyFill="1" applyBorder="1" applyAlignment="1">
      <alignment horizontal="center" vertical="center"/>
    </xf>
    <xf numFmtId="0" fontId="14" fillId="7" borderId="70" xfId="0" applyFont="1" applyFill="1" applyBorder="1" applyAlignment="1">
      <alignment horizontal="center" vertical="center"/>
    </xf>
    <xf numFmtId="0" fontId="11" fillId="7" borderId="34" xfId="0" applyFont="1" applyFill="1" applyBorder="1" applyAlignment="1">
      <alignment horizontal="center" vertical="center"/>
    </xf>
    <xf numFmtId="0" fontId="11" fillId="7" borderId="34" xfId="0" applyFont="1" applyFill="1" applyBorder="1" applyAlignment="1">
      <alignment horizontal="center"/>
    </xf>
    <xf numFmtId="167" fontId="11" fillId="7" borderId="34" xfId="0" applyNumberFormat="1" applyFont="1" applyFill="1" applyBorder="1" applyAlignment="1">
      <alignment horizontal="center"/>
    </xf>
    <xf numFmtId="167" fontId="11" fillId="7" borderId="33" xfId="0" applyNumberFormat="1" applyFont="1" applyFill="1" applyBorder="1" applyAlignment="1">
      <alignment horizontal="center"/>
    </xf>
    <xf numFmtId="167" fontId="11" fillId="7" borderId="33" xfId="0" applyNumberFormat="1" applyFont="1" applyFill="1" applyBorder="1" applyAlignment="1"/>
    <xf numFmtId="0" fontId="11" fillId="7" borderId="33" xfId="0" applyFont="1" applyFill="1" applyBorder="1" applyAlignment="1"/>
    <xf numFmtId="0" fontId="14" fillId="5" borderId="38" xfId="0" applyFont="1" applyFill="1" applyBorder="1" applyAlignment="1"/>
    <xf numFmtId="0" fontId="14" fillId="5" borderId="76" xfId="0" applyFont="1" applyFill="1" applyBorder="1" applyAlignment="1"/>
    <xf numFmtId="0" fontId="14" fillId="7" borderId="0" xfId="0" applyFont="1" applyFill="1" applyBorder="1" applyAlignment="1"/>
    <xf numFmtId="167" fontId="11" fillId="7" borderId="0" xfId="0" applyNumberFormat="1" applyFont="1" applyFill="1" applyBorder="1" applyAlignment="1"/>
    <xf numFmtId="0" fontId="11" fillId="4" borderId="20" xfId="0" applyFont="1" applyFill="1" applyBorder="1" applyAlignment="1"/>
    <xf numFmtId="0" fontId="11" fillId="4" borderId="23" xfId="0" applyFont="1" applyFill="1" applyBorder="1" applyAlignment="1"/>
    <xf numFmtId="0" fontId="20" fillId="0" borderId="0" xfId="0" applyFont="1" applyFill="1" applyBorder="1" applyAlignment="1"/>
    <xf numFmtId="0" fontId="14" fillId="7" borderId="25" xfId="0" applyFont="1" applyFill="1" applyBorder="1" applyAlignment="1"/>
    <xf numFmtId="167" fontId="11" fillId="7" borderId="77" xfId="0" applyNumberFormat="1" applyFont="1" applyFill="1" applyBorder="1" applyAlignment="1">
      <alignment horizontal="center"/>
    </xf>
    <xf numFmtId="0" fontId="4" fillId="0" borderId="78" xfId="0" applyFont="1" applyBorder="1" applyAlignment="1"/>
    <xf numFmtId="167" fontId="14" fillId="7" borderId="0" xfId="0" applyNumberFormat="1" applyFont="1" applyFill="1" applyBorder="1" applyAlignment="1"/>
    <xf numFmtId="0" fontId="15" fillId="7" borderId="79" xfId="0" applyFont="1" applyFill="1" applyBorder="1" applyAlignment="1"/>
    <xf numFmtId="0" fontId="15" fillId="7" borderId="48" xfId="0" applyFont="1" applyFill="1" applyBorder="1" applyAlignment="1"/>
    <xf numFmtId="0" fontId="11" fillId="4" borderId="28" xfId="0" applyFont="1" applyFill="1" applyBorder="1" applyAlignment="1"/>
    <xf numFmtId="0" fontId="11" fillId="4" borderId="29" xfId="0" applyFont="1" applyFill="1" applyBorder="1" applyAlignment="1"/>
    <xf numFmtId="0" fontId="11" fillId="4" borderId="31" xfId="0" applyFont="1" applyFill="1" applyBorder="1" applyAlignment="1"/>
    <xf numFmtId="0" fontId="37" fillId="0" borderId="0" xfId="0" applyFont="1" applyAlignment="1"/>
    <xf numFmtId="0" fontId="11" fillId="2" borderId="3" xfId="0" applyFont="1" applyFill="1" applyBorder="1" applyAlignment="1">
      <alignment horizontal="center" vertical="center"/>
    </xf>
    <xf numFmtId="0" fontId="15" fillId="7" borderId="81" xfId="0" applyFont="1" applyFill="1" applyBorder="1" applyAlignment="1"/>
    <xf numFmtId="0" fontId="15" fillId="7" borderId="82" xfId="0" applyFont="1" applyFill="1" applyBorder="1" applyAlignment="1"/>
    <xf numFmtId="0" fontId="14" fillId="5" borderId="66" xfId="0" applyFont="1" applyFill="1" applyBorder="1" applyAlignment="1">
      <alignment horizontal="center"/>
    </xf>
    <xf numFmtId="0" fontId="14" fillId="7" borderId="0" xfId="0" applyFont="1" applyFill="1" applyBorder="1" applyAlignment="1">
      <alignment horizontal="center"/>
    </xf>
    <xf numFmtId="0" fontId="39" fillId="7" borderId="0" xfId="0" applyFont="1" applyFill="1" applyBorder="1" applyAlignment="1"/>
    <xf numFmtId="0" fontId="15" fillId="4" borderId="23" xfId="0" applyFont="1" applyFill="1" applyBorder="1" applyAlignment="1"/>
    <xf numFmtId="167" fontId="11" fillId="7" borderId="25" xfId="0" applyNumberFormat="1" applyFont="1" applyFill="1" applyBorder="1" applyAlignment="1">
      <alignment horizontal="center"/>
    </xf>
    <xf numFmtId="0" fontId="11" fillId="7" borderId="22" xfId="0" applyFont="1" applyFill="1" applyBorder="1" applyAlignment="1"/>
    <xf numFmtId="0" fontId="11" fillId="7" borderId="79" xfId="0" applyFont="1" applyFill="1" applyBorder="1" applyAlignment="1"/>
    <xf numFmtId="0" fontId="11" fillId="7" borderId="48" xfId="0" applyFont="1" applyFill="1" applyBorder="1" applyAlignment="1"/>
    <xf numFmtId="0" fontId="15" fillId="7" borderId="83" xfId="0" applyFont="1" applyFill="1" applyBorder="1" applyAlignment="1"/>
    <xf numFmtId="0" fontId="4" fillId="4" borderId="23" xfId="0" applyFont="1" applyFill="1" applyBorder="1" applyAlignment="1"/>
    <xf numFmtId="0" fontId="15" fillId="4" borderId="28" xfId="0" applyFont="1" applyFill="1" applyBorder="1" applyAlignment="1"/>
    <xf numFmtId="0" fontId="15" fillId="4" borderId="29" xfId="0" applyFont="1" applyFill="1" applyBorder="1" applyAlignment="1"/>
    <xf numFmtId="0" fontId="15" fillId="4" borderId="31" xfId="0" applyFont="1" applyFill="1" applyBorder="1" applyAlignment="1"/>
    <xf numFmtId="169" fontId="4" fillId="0" borderId="0" xfId="0" applyNumberFormat="1" applyFont="1" applyAlignment="1"/>
    <xf numFmtId="0" fontId="15" fillId="9" borderId="65" xfId="0" applyFont="1" applyFill="1" applyBorder="1" applyAlignment="1"/>
    <xf numFmtId="0" fontId="15" fillId="9" borderId="43" xfId="0" applyFont="1" applyFill="1" applyBorder="1" applyAlignment="1"/>
    <xf numFmtId="0" fontId="15" fillId="9" borderId="81" xfId="0" applyFont="1" applyFill="1" applyBorder="1" applyAlignment="1"/>
    <xf numFmtId="0" fontId="15" fillId="9" borderId="0" xfId="0" applyFont="1" applyFill="1" applyBorder="1" applyAlignment="1"/>
    <xf numFmtId="0" fontId="15" fillId="9" borderId="82" xfId="0" applyFont="1" applyFill="1" applyBorder="1" applyAlignment="1"/>
    <xf numFmtId="0" fontId="15" fillId="9" borderId="45" xfId="0" applyFont="1" applyFill="1" applyBorder="1" applyAlignment="1"/>
    <xf numFmtId="0" fontId="27" fillId="9" borderId="0" xfId="0" applyFont="1" applyFill="1" applyBorder="1" applyAlignment="1"/>
    <xf numFmtId="0" fontId="29" fillId="9" borderId="0" xfId="0" applyFont="1" applyFill="1" applyBorder="1" applyAlignment="1"/>
    <xf numFmtId="0" fontId="11" fillId="9" borderId="45" xfId="0" applyFont="1" applyFill="1" applyBorder="1" applyAlignment="1"/>
    <xf numFmtId="0" fontId="11" fillId="9" borderId="0" xfId="0" applyFont="1" applyFill="1" applyBorder="1" applyAlignment="1"/>
    <xf numFmtId="0" fontId="18" fillId="9" borderId="0" xfId="0" applyFont="1" applyFill="1" applyBorder="1" applyAlignment="1"/>
    <xf numFmtId="168" fontId="14" fillId="9" borderId="0" xfId="0" applyNumberFormat="1" applyFont="1" applyFill="1" applyBorder="1" applyAlignment="1">
      <alignment horizontal="center"/>
    </xf>
    <xf numFmtId="0" fontId="14" fillId="9" borderId="0" xfId="0" applyFont="1" applyFill="1" applyBorder="1" applyAlignment="1"/>
    <xf numFmtId="0" fontId="14" fillId="9" borderId="0" xfId="0" applyFont="1" applyFill="1" applyBorder="1" applyAlignment="1">
      <alignment horizontal="center"/>
    </xf>
    <xf numFmtId="0" fontId="11" fillId="9" borderId="0" xfId="0" applyFont="1" applyFill="1" applyBorder="1" applyAlignment="1"/>
    <xf numFmtId="0" fontId="32" fillId="9" borderId="0" xfId="0" applyFont="1" applyFill="1" applyBorder="1" applyAlignment="1"/>
    <xf numFmtId="168" fontId="11" fillId="9" borderId="0" xfId="0" applyNumberFormat="1" applyFont="1" applyFill="1" applyBorder="1" applyAlignment="1"/>
    <xf numFmtId="0" fontId="14" fillId="9" borderId="69" xfId="0" applyFont="1" applyFill="1" applyBorder="1" applyAlignment="1">
      <alignment horizontal="center" vertical="center"/>
    </xf>
    <xf numFmtId="0" fontId="11" fillId="9" borderId="34" xfId="0" applyFont="1" applyFill="1" applyBorder="1" applyAlignment="1">
      <alignment horizontal="center" vertical="center"/>
    </xf>
    <xf numFmtId="0" fontId="11" fillId="9" borderId="34" xfId="0" applyFont="1" applyFill="1" applyBorder="1" applyAlignment="1"/>
    <xf numFmtId="0" fontId="11" fillId="9" borderId="34" xfId="0" applyFont="1" applyFill="1" applyBorder="1" applyAlignment="1">
      <alignment horizontal="center"/>
    </xf>
    <xf numFmtId="167" fontId="11" fillId="9" borderId="34" xfId="0" applyNumberFormat="1" applyFont="1" applyFill="1" applyBorder="1" applyAlignment="1">
      <alignment horizontal="center"/>
    </xf>
    <xf numFmtId="167" fontId="11" fillId="9" borderId="34" xfId="0" applyNumberFormat="1" applyFont="1" applyFill="1" applyBorder="1" applyAlignment="1"/>
    <xf numFmtId="0" fontId="44" fillId="5" borderId="0" xfId="0" applyFont="1" applyFill="1" applyBorder="1" applyAlignment="1"/>
    <xf numFmtId="0" fontId="14" fillId="9" borderId="0" xfId="0" applyFont="1" applyFill="1" applyBorder="1" applyAlignment="1"/>
    <xf numFmtId="167" fontId="11" fillId="9" borderId="0" xfId="0" applyNumberFormat="1" applyFont="1" applyFill="1" applyBorder="1" applyAlignment="1"/>
    <xf numFmtId="167" fontId="11" fillId="9" borderId="0" xfId="0" applyNumberFormat="1" applyFont="1" applyFill="1" applyBorder="1" applyAlignment="1">
      <alignment horizontal="center"/>
    </xf>
    <xf numFmtId="0" fontId="11" fillId="9" borderId="0" xfId="0" applyFont="1" applyFill="1" applyBorder="1" applyAlignment="1">
      <alignment horizontal="left"/>
    </xf>
    <xf numFmtId="0" fontId="14" fillId="9" borderId="25" xfId="0" applyFont="1" applyFill="1" applyBorder="1" applyAlignment="1"/>
    <xf numFmtId="167" fontId="11" fillId="9" borderId="25" xfId="0" applyNumberFormat="1" applyFont="1" applyFill="1" applyBorder="1" applyAlignment="1"/>
    <xf numFmtId="167" fontId="14" fillId="9" borderId="0" xfId="0" applyNumberFormat="1" applyFont="1" applyFill="1" applyBorder="1" applyAlignment="1"/>
    <xf numFmtId="0" fontId="15" fillId="9" borderId="79" xfId="0" applyFont="1" applyFill="1" applyBorder="1" applyAlignment="1"/>
    <xf numFmtId="0" fontId="15" fillId="9" borderId="48" xfId="0" applyFont="1" applyFill="1" applyBorder="1" applyAlignment="1"/>
    <xf numFmtId="0" fontId="15" fillId="9" borderId="83" xfId="0" applyFont="1" applyFill="1" applyBorder="1" applyAlignment="1"/>
    <xf numFmtId="165" fontId="14" fillId="0" borderId="25" xfId="0" applyNumberFormat="1" applyFont="1" applyBorder="1" applyAlignment="1"/>
    <xf numFmtId="0" fontId="15" fillId="10" borderId="65" xfId="0" applyFont="1" applyFill="1" applyBorder="1" applyAlignment="1"/>
    <xf numFmtId="0" fontId="15" fillId="10" borderId="43" xfId="0" applyFont="1" applyFill="1" applyBorder="1" applyAlignment="1"/>
    <xf numFmtId="0" fontId="15" fillId="10" borderId="81" xfId="0" applyFont="1" applyFill="1" applyBorder="1" applyAlignment="1"/>
    <xf numFmtId="0" fontId="11" fillId="10" borderId="45" xfId="0" applyFont="1" applyFill="1" applyBorder="1" applyAlignment="1"/>
    <xf numFmtId="0" fontId="15" fillId="10" borderId="82" xfId="0" applyFont="1" applyFill="1" applyBorder="1" applyAlignment="1"/>
    <xf numFmtId="0" fontId="29" fillId="10" borderId="0" xfId="0" applyFont="1" applyFill="1" applyBorder="1" applyAlignment="1"/>
    <xf numFmtId="0" fontId="14" fillId="10" borderId="0" xfId="0" applyFont="1" applyFill="1" applyBorder="1" applyAlignment="1"/>
    <xf numFmtId="3" fontId="20" fillId="5" borderId="0" xfId="0" applyNumberFormat="1" applyFont="1" applyFill="1" applyBorder="1" applyAlignment="1"/>
    <xf numFmtId="0" fontId="18" fillId="10" borderId="0" xfId="0" applyFont="1" applyFill="1" applyBorder="1" applyAlignment="1"/>
    <xf numFmtId="168" fontId="14" fillId="10" borderId="0" xfId="0" applyNumberFormat="1" applyFont="1" applyFill="1" applyBorder="1" applyAlignment="1">
      <alignment horizontal="center"/>
    </xf>
    <xf numFmtId="0" fontId="14" fillId="10" borderId="0" xfId="0" applyFont="1" applyFill="1" applyBorder="1" applyAlignment="1">
      <alignment horizontal="center"/>
    </xf>
    <xf numFmtId="0" fontId="11" fillId="10" borderId="0" xfId="0" applyFont="1" applyFill="1" applyBorder="1" applyAlignment="1"/>
    <xf numFmtId="0" fontId="32" fillId="10" borderId="0" xfId="0" applyFont="1" applyFill="1" applyBorder="1" applyAlignment="1"/>
    <xf numFmtId="168" fontId="11" fillId="10" borderId="0" xfId="0" applyNumberFormat="1" applyFont="1" applyFill="1" applyBorder="1" applyAlignment="1"/>
    <xf numFmtId="0" fontId="14" fillId="10" borderId="69" xfId="0" applyFont="1" applyFill="1" applyBorder="1" applyAlignment="1">
      <alignment horizontal="center" vertical="center"/>
    </xf>
    <xf numFmtId="0" fontId="11" fillId="10" borderId="34" xfId="0" applyFont="1" applyFill="1" applyBorder="1" applyAlignment="1">
      <alignment horizontal="center" vertical="center"/>
    </xf>
    <xf numFmtId="0" fontId="11" fillId="10" borderId="34" xfId="0" applyFont="1" applyFill="1" applyBorder="1" applyAlignment="1"/>
    <xf numFmtId="0" fontId="11" fillId="10" borderId="34" xfId="0" applyFont="1" applyFill="1" applyBorder="1" applyAlignment="1">
      <alignment horizontal="center"/>
    </xf>
    <xf numFmtId="167" fontId="11" fillId="10" borderId="34" xfId="0" applyNumberFormat="1" applyFont="1" applyFill="1" applyBorder="1" applyAlignment="1">
      <alignment horizontal="center"/>
    </xf>
    <xf numFmtId="167" fontId="11" fillId="10" borderId="34" xfId="0" applyNumberFormat="1" applyFont="1" applyFill="1" applyBorder="1" applyAlignment="1"/>
    <xf numFmtId="0" fontId="14" fillId="10" borderId="0" xfId="0" applyFont="1" applyFill="1" applyBorder="1" applyAlignment="1"/>
    <xf numFmtId="167" fontId="11" fillId="10" borderId="0" xfId="0" applyNumberFormat="1" applyFont="1" applyFill="1" applyBorder="1" applyAlignment="1"/>
    <xf numFmtId="0" fontId="11" fillId="10" borderId="22" xfId="0" applyFont="1" applyFill="1" applyBorder="1" applyAlignment="1">
      <alignment horizontal="left"/>
    </xf>
    <xf numFmtId="0" fontId="11" fillId="10" borderId="0" xfId="0" applyFont="1" applyFill="1" applyBorder="1" applyAlignment="1">
      <alignment horizontal="left"/>
    </xf>
    <xf numFmtId="0" fontId="14" fillId="10" borderId="25" xfId="0" applyFont="1" applyFill="1" applyBorder="1" applyAlignment="1"/>
    <xf numFmtId="167" fontId="11" fillId="10" borderId="25" xfId="0" applyNumberFormat="1" applyFont="1" applyFill="1" applyBorder="1" applyAlignment="1"/>
    <xf numFmtId="0" fontId="4" fillId="0" borderId="23" xfId="0" applyFont="1" applyBorder="1" applyAlignment="1"/>
    <xf numFmtId="167" fontId="14" fillId="10" borderId="0" xfId="0" applyNumberFormat="1" applyFont="1" applyFill="1" applyBorder="1" applyAlignment="1"/>
    <xf numFmtId="0" fontId="15" fillId="10" borderId="79" xfId="0" applyFont="1" applyFill="1" applyBorder="1" applyAlignment="1"/>
    <xf numFmtId="0" fontId="15" fillId="10" borderId="48" xfId="0" applyFont="1" applyFill="1" applyBorder="1" applyAlignment="1"/>
    <xf numFmtId="0" fontId="15" fillId="10" borderId="83" xfId="0" applyFont="1" applyFill="1" applyBorder="1" applyAlignment="1"/>
    <xf numFmtId="165" fontId="4" fillId="0" borderId="0" xfId="0" applyNumberFormat="1" applyFont="1" applyAlignment="1"/>
    <xf numFmtId="0" fontId="15" fillId="11" borderId="65" xfId="0" applyFont="1" applyFill="1" applyBorder="1" applyAlignment="1"/>
    <xf numFmtId="0" fontId="15" fillId="11" borderId="43" xfId="0" applyFont="1" applyFill="1" applyBorder="1" applyAlignment="1"/>
    <xf numFmtId="0" fontId="15" fillId="11" borderId="81" xfId="0" applyFont="1" applyFill="1" applyBorder="1" applyAlignment="1"/>
    <xf numFmtId="0" fontId="15" fillId="11" borderId="45" xfId="0" applyFont="1" applyFill="1" applyBorder="1" applyAlignment="1"/>
    <xf numFmtId="0" fontId="15" fillId="11" borderId="82" xfId="0" applyFont="1" applyFill="1" applyBorder="1" applyAlignment="1"/>
    <xf numFmtId="0" fontId="27" fillId="11" borderId="0" xfId="0" applyFont="1" applyFill="1" applyBorder="1" applyAlignment="1"/>
    <xf numFmtId="0" fontId="29" fillId="11" borderId="0" xfId="0" applyFont="1" applyFill="1" applyBorder="1" applyAlignment="1"/>
    <xf numFmtId="0" fontId="19" fillId="5" borderId="66" xfId="0" applyFont="1" applyFill="1" applyBorder="1" applyAlignment="1">
      <alignment horizontal="center" vertical="center"/>
    </xf>
    <xf numFmtId="0" fontId="11" fillId="11" borderId="45" xfId="0" applyFont="1" applyFill="1" applyBorder="1" applyAlignment="1"/>
    <xf numFmtId="0" fontId="14" fillId="11" borderId="0" xfId="0" applyFont="1" applyFill="1" applyBorder="1" applyAlignment="1"/>
    <xf numFmtId="0" fontId="18" fillId="11" borderId="0" xfId="0" applyFont="1" applyFill="1" applyBorder="1" applyAlignment="1">
      <alignment horizontal="left"/>
    </xf>
    <xf numFmtId="168" fontId="14" fillId="11" borderId="0" xfId="0" applyNumberFormat="1" applyFont="1" applyFill="1" applyBorder="1" applyAlignment="1">
      <alignment horizontal="center"/>
    </xf>
    <xf numFmtId="0" fontId="11" fillId="11" borderId="82" xfId="0" applyFont="1" applyFill="1" applyBorder="1" applyAlignment="1"/>
    <xf numFmtId="0" fontId="14" fillId="11" borderId="0" xfId="0" applyFont="1" applyFill="1" applyBorder="1" applyAlignment="1">
      <alignment horizontal="center"/>
    </xf>
    <xf numFmtId="0" fontId="11" fillId="11" borderId="0" xfId="0" applyFont="1" applyFill="1" applyBorder="1" applyAlignment="1"/>
    <xf numFmtId="0" fontId="32" fillId="11" borderId="0" xfId="0" applyFont="1" applyFill="1" applyBorder="1" applyAlignment="1"/>
    <xf numFmtId="168" fontId="11" fillId="11" borderId="0" xfId="0" applyNumberFormat="1" applyFont="1" applyFill="1" applyBorder="1" applyAlignment="1"/>
    <xf numFmtId="0" fontId="14" fillId="11" borderId="69" xfId="0" applyFont="1" applyFill="1" applyBorder="1" applyAlignment="1">
      <alignment horizontal="center" vertical="center"/>
    </xf>
    <xf numFmtId="0" fontId="11" fillId="11" borderId="34" xfId="0" applyFont="1" applyFill="1" applyBorder="1" applyAlignment="1">
      <alignment horizontal="center" vertical="center"/>
    </xf>
    <xf numFmtId="0" fontId="11" fillId="11" borderId="34" xfId="0" applyFont="1" applyFill="1" applyBorder="1" applyAlignment="1"/>
    <xf numFmtId="167" fontId="11" fillId="11" borderId="34" xfId="0" applyNumberFormat="1" applyFont="1" applyFill="1" applyBorder="1" applyAlignment="1"/>
    <xf numFmtId="0" fontId="11" fillId="11" borderId="34" xfId="0" applyFont="1" applyFill="1" applyBorder="1" applyAlignment="1">
      <alignment horizontal="center"/>
    </xf>
    <xf numFmtId="0" fontId="14" fillId="11" borderId="0" xfId="0" applyFont="1" applyFill="1" applyBorder="1" applyAlignment="1"/>
    <xf numFmtId="167" fontId="11" fillId="11" borderId="0" xfId="0" applyNumberFormat="1" applyFont="1" applyFill="1" applyBorder="1" applyAlignment="1"/>
    <xf numFmtId="0" fontId="11" fillId="11" borderId="0" xfId="0" applyFont="1" applyFill="1" applyBorder="1" applyAlignment="1">
      <alignment horizontal="center"/>
    </xf>
    <xf numFmtId="0" fontId="11" fillId="11" borderId="22" xfId="0" applyFont="1" applyFill="1" applyBorder="1" applyAlignment="1">
      <alignment horizontal="left"/>
    </xf>
    <xf numFmtId="0" fontId="11" fillId="11" borderId="0" xfId="0" applyFont="1" applyFill="1" applyBorder="1" applyAlignment="1">
      <alignment horizontal="left"/>
    </xf>
    <xf numFmtId="0" fontId="14" fillId="11" borderId="25" xfId="0" applyFont="1" applyFill="1" applyBorder="1" applyAlignment="1"/>
    <xf numFmtId="167" fontId="11" fillId="11" borderId="25" xfId="0" applyNumberFormat="1" applyFont="1" applyFill="1" applyBorder="1" applyAlignment="1"/>
    <xf numFmtId="0" fontId="11" fillId="11" borderId="22" xfId="0" applyFont="1" applyFill="1" applyBorder="1" applyAlignment="1"/>
    <xf numFmtId="167" fontId="14" fillId="11" borderId="0" xfId="0" applyNumberFormat="1" applyFont="1" applyFill="1" applyBorder="1" applyAlignment="1"/>
    <xf numFmtId="0" fontId="11" fillId="11" borderId="79" xfId="0" applyFont="1" applyFill="1" applyBorder="1" applyAlignment="1"/>
    <xf numFmtId="0" fontId="11" fillId="11" borderId="48" xfId="0" applyFont="1" applyFill="1" applyBorder="1" applyAlignment="1"/>
    <xf numFmtId="0" fontId="11" fillId="11" borderId="83" xfId="0" applyFont="1" applyFill="1" applyBorder="1" applyAlignment="1"/>
    <xf numFmtId="1" fontId="4" fillId="0" borderId="0" xfId="0" applyNumberFormat="1" applyFont="1" applyBorder="1" applyAlignment="1"/>
    <xf numFmtId="165" fontId="47" fillId="0" borderId="0" xfId="0" applyNumberFormat="1" applyFont="1" applyBorder="1" applyAlignment="1"/>
    <xf numFmtId="0" fontId="11" fillId="0" borderId="0" xfId="0" applyFont="1" applyFill="1" applyBorder="1" applyAlignment="1"/>
    <xf numFmtId="165" fontId="4" fillId="0" borderId="0" xfId="0" applyNumberFormat="1" applyFont="1" applyBorder="1" applyAlignment="1"/>
    <xf numFmtId="0" fontId="11" fillId="9" borderId="82" xfId="0" applyFont="1" applyFill="1" applyBorder="1" applyAlignment="1"/>
    <xf numFmtId="0" fontId="20" fillId="5" borderId="0" xfId="1" applyFont="1" applyFill="1" applyBorder="1" applyAlignment="1" applyProtection="1"/>
    <xf numFmtId="167" fontId="48" fillId="9" borderId="34" xfId="0" applyNumberFormat="1" applyFont="1" applyFill="1" applyBorder="1" applyAlignment="1"/>
    <xf numFmtId="0" fontId="11" fillId="9" borderId="22" xfId="0" applyFont="1" applyFill="1" applyBorder="1" applyAlignment="1">
      <alignment horizontal="left"/>
    </xf>
    <xf numFmtId="0" fontId="11" fillId="9" borderId="22" xfId="0" applyFont="1" applyFill="1" applyBorder="1" applyAlignment="1"/>
    <xf numFmtId="0" fontId="11" fillId="9" borderId="79" xfId="0" applyFont="1" applyFill="1" applyBorder="1" applyAlignment="1"/>
    <xf numFmtId="0" fontId="11" fillId="9" borderId="48" xfId="0" applyFont="1" applyFill="1" applyBorder="1" applyAlignment="1"/>
    <xf numFmtId="0" fontId="11" fillId="9" borderId="83" xfId="0" applyFont="1" applyFill="1" applyBorder="1" applyAlignment="1"/>
    <xf numFmtId="0" fontId="12" fillId="2" borderId="3" xfId="0" applyFont="1" applyFill="1" applyBorder="1" applyAlignment="1">
      <alignment horizontal="center"/>
    </xf>
    <xf numFmtId="0" fontId="5" fillId="0" borderId="0" xfId="0" applyFont="1" applyAlignment="1"/>
    <xf numFmtId="165" fontId="5" fillId="0" borderId="0" xfId="0" applyNumberFormat="1" applyFont="1" applyAlignment="1"/>
    <xf numFmtId="165" fontId="5" fillId="0" borderId="25" xfId="0" applyNumberFormat="1" applyFont="1" applyBorder="1" applyAlignment="1"/>
    <xf numFmtId="165" fontId="6" fillId="0" borderId="0" xfId="0" applyNumberFormat="1" applyFont="1" applyBorder="1" applyAlignment="1"/>
    <xf numFmtId="0" fontId="14" fillId="5" borderId="66" xfId="0" applyFont="1" applyFill="1" applyBorder="1" applyAlignment="1">
      <alignment horizontal="center" vertical="center"/>
    </xf>
    <xf numFmtId="0" fontId="38" fillId="5" borderId="0" xfId="1" applyFont="1" applyFill="1" applyBorder="1" applyAlignment="1" applyProtection="1"/>
    <xf numFmtId="0" fontId="38" fillId="7" borderId="0" xfId="1" applyFont="1" applyFill="1" applyBorder="1" applyAlignment="1" applyProtection="1">
      <alignment horizontal="left" vertical="center" wrapText="1"/>
    </xf>
    <xf numFmtId="165" fontId="11" fillId="5" borderId="1" xfId="0" applyNumberFormat="1" applyFont="1" applyFill="1" applyBorder="1" applyAlignment="1">
      <alignment horizontal="center"/>
    </xf>
    <xf numFmtId="165" fontId="11" fillId="5" borderId="68" xfId="0" applyNumberFormat="1" applyFont="1" applyFill="1" applyBorder="1" applyAlignment="1">
      <alignment horizontal="center"/>
    </xf>
    <xf numFmtId="167" fontId="11" fillId="9" borderId="85" xfId="0" applyNumberFormat="1" applyFont="1" applyFill="1" applyBorder="1" applyAlignment="1">
      <alignment horizontal="center"/>
    </xf>
    <xf numFmtId="0" fontId="11" fillId="9" borderId="33" xfId="0" applyFont="1" applyFill="1" applyBorder="1" applyAlignment="1"/>
    <xf numFmtId="167" fontId="14" fillId="9" borderId="15" xfId="0" applyNumberFormat="1" applyFont="1" applyFill="1" applyBorder="1" applyAlignment="1"/>
    <xf numFmtId="0" fontId="49" fillId="5" borderId="0" xfId="1" applyFont="1" applyFill="1" applyBorder="1" applyAlignment="1" applyProtection="1"/>
    <xf numFmtId="0" fontId="50" fillId="0" borderId="0" xfId="0" applyFont="1" applyFill="1" applyBorder="1">
      <alignment vertical="center"/>
    </xf>
    <xf numFmtId="0" fontId="11" fillId="4" borderId="19" xfId="0" applyFont="1" applyFill="1" applyBorder="1" applyAlignment="1"/>
    <xf numFmtId="0" fontId="16" fillId="4" borderId="20" xfId="0" applyFont="1" applyFill="1" applyBorder="1">
      <alignment vertical="center"/>
    </xf>
    <xf numFmtId="0" fontId="4" fillId="0" borderId="0" xfId="0" applyFont="1" applyFill="1" applyBorder="1" applyAlignment="1"/>
    <xf numFmtId="0" fontId="16" fillId="4" borderId="0" xfId="0" applyFont="1" applyFill="1" applyBorder="1">
      <alignment vertical="center"/>
    </xf>
    <xf numFmtId="0" fontId="51" fillId="0" borderId="0" xfId="0" applyFont="1" applyFill="1" applyBorder="1">
      <alignment vertical="center"/>
    </xf>
    <xf numFmtId="0" fontId="18" fillId="5" borderId="0" xfId="0" applyFont="1" applyFill="1" applyBorder="1" applyAlignment="1"/>
    <xf numFmtId="0" fontId="19" fillId="4" borderId="32" xfId="0" applyFont="1" applyFill="1" applyBorder="1" applyAlignment="1">
      <alignment horizontal="center" vertical="center"/>
    </xf>
    <xf numFmtId="0" fontId="19" fillId="4" borderId="34" xfId="0" applyFont="1" applyFill="1" applyBorder="1">
      <alignment vertical="center"/>
    </xf>
    <xf numFmtId="0" fontId="19" fillId="4" borderId="35" xfId="0" applyFont="1" applyFill="1" applyBorder="1">
      <alignment vertical="center"/>
    </xf>
    <xf numFmtId="0" fontId="3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/>
    <xf numFmtId="0" fontId="14" fillId="4" borderId="33" xfId="0" applyFont="1" applyFill="1" applyBorder="1" applyAlignment="1">
      <alignment wrapText="1"/>
    </xf>
    <xf numFmtId="0" fontId="14" fillId="4" borderId="32" xfId="0" applyFont="1" applyFill="1" applyBorder="1" applyAlignment="1">
      <alignment vertical="center" wrapText="1"/>
    </xf>
    <xf numFmtId="165" fontId="5" fillId="0" borderId="0" xfId="0" applyNumberFormat="1" applyFont="1" applyFill="1" applyBorder="1" applyAlignment="1"/>
    <xf numFmtId="0" fontId="5" fillId="0" borderId="0" xfId="0" applyFont="1" applyFill="1" applyBorder="1">
      <alignment vertical="center"/>
    </xf>
    <xf numFmtId="0" fontId="11" fillId="7" borderId="60" xfId="0" applyFont="1" applyFill="1" applyBorder="1" applyAlignment="1"/>
    <xf numFmtId="0" fontId="11" fillId="7" borderId="61" xfId="0" applyFont="1" applyFill="1" applyBorder="1" applyAlignment="1"/>
    <xf numFmtId="0" fontId="14" fillId="0" borderId="0" xfId="0" applyFont="1" applyFill="1" applyBorder="1">
      <alignment vertical="center"/>
    </xf>
    <xf numFmtId="0" fontId="55" fillId="0" borderId="0" xfId="0" applyFont="1" applyFill="1" applyBorder="1" applyAlignment="1"/>
    <xf numFmtId="0" fontId="56" fillId="0" borderId="0" xfId="0" applyFont="1" applyFill="1" applyBorder="1" applyAlignment="1"/>
    <xf numFmtId="0" fontId="14" fillId="0" borderId="46" xfId="0" applyFont="1" applyFill="1" applyBorder="1" applyAlignment="1">
      <alignment horizontal="center"/>
    </xf>
    <xf numFmtId="0" fontId="20" fillId="0" borderId="32" xfId="0" applyFont="1" applyFill="1" applyBorder="1" applyAlignment="1"/>
    <xf numFmtId="0" fontId="14" fillId="0" borderId="34" xfId="0" applyFont="1" applyFill="1" applyBorder="1" applyAlignment="1"/>
    <xf numFmtId="0" fontId="11" fillId="0" borderId="35" xfId="0" applyFont="1" applyFill="1" applyBorder="1" applyAlignment="1"/>
    <xf numFmtId="6" fontId="57" fillId="0" borderId="35" xfId="0" applyNumberFormat="1" applyFont="1" applyFill="1" applyBorder="1" applyAlignment="1">
      <alignment horizontal="center"/>
    </xf>
    <xf numFmtId="0" fontId="14" fillId="0" borderId="69" xfId="0" applyFont="1" applyFill="1" applyBorder="1" applyAlignment="1"/>
    <xf numFmtId="0" fontId="14" fillId="0" borderId="95" xfId="0" applyFont="1" applyFill="1" applyBorder="1" applyAlignment="1"/>
    <xf numFmtId="0" fontId="14" fillId="0" borderId="96" xfId="0" applyFont="1" applyFill="1" applyBorder="1" applyAlignment="1"/>
    <xf numFmtId="0" fontId="14" fillId="0" borderId="40" xfId="0" applyFont="1" applyFill="1" applyBorder="1" applyAlignment="1"/>
    <xf numFmtId="0" fontId="11" fillId="0" borderId="3" xfId="0" applyFont="1" applyFill="1" applyBorder="1" applyAlignment="1">
      <alignment horizontal="left"/>
    </xf>
    <xf numFmtId="3" fontId="11" fillId="0" borderId="0" xfId="0" applyNumberFormat="1" applyFont="1" applyFill="1" applyBorder="1" applyAlignment="1">
      <alignment horizontal="left"/>
    </xf>
    <xf numFmtId="0" fontId="11" fillId="0" borderId="34" xfId="0" applyFont="1" applyFill="1" applyBorder="1" applyAlignment="1"/>
    <xf numFmtId="0" fontId="11" fillId="0" borderId="32" xfId="0" applyFont="1" applyFill="1" applyBorder="1" applyAlignment="1"/>
    <xf numFmtId="3" fontId="11" fillId="0" borderId="34" xfId="0" applyNumberFormat="1" applyFont="1" applyFill="1" applyBorder="1" applyAlignment="1"/>
    <xf numFmtId="0" fontId="11" fillId="0" borderId="98" xfId="0" applyFont="1" applyFill="1" applyBorder="1" applyAlignment="1"/>
    <xf numFmtId="0" fontId="11" fillId="0" borderId="69" xfId="0" applyFont="1" applyFill="1" applyBorder="1" applyAlignment="1"/>
    <xf numFmtId="0" fontId="11" fillId="0" borderId="59" xfId="0" applyFont="1" applyFill="1" applyBorder="1" applyAlignment="1"/>
    <xf numFmtId="0" fontId="11" fillId="0" borderId="60" xfId="0" applyFont="1" applyFill="1" applyBorder="1" applyAlignment="1"/>
    <xf numFmtId="0" fontId="11" fillId="0" borderId="61" xfId="0" applyFont="1" applyFill="1" applyBorder="1" applyAlignment="1"/>
    <xf numFmtId="0" fontId="14" fillId="0" borderId="61" xfId="0" applyFont="1" applyFill="1" applyBorder="1" applyAlignment="1"/>
    <xf numFmtId="0" fontId="14" fillId="0" borderId="99" xfId="0" applyFont="1" applyFill="1" applyBorder="1" applyAlignment="1"/>
    <xf numFmtId="165" fontId="11" fillId="9" borderId="0" xfId="0" applyNumberFormat="1" applyFont="1" applyFill="1" applyBorder="1" applyAlignment="1"/>
    <xf numFmtId="170" fontId="11" fillId="9" borderId="0" xfId="0" applyNumberFormat="1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9" fillId="12" borderId="3" xfId="0" applyFont="1" applyFill="1" applyBorder="1" applyAlignment="1"/>
    <xf numFmtId="165" fontId="11" fillId="12" borderId="1" xfId="0" applyNumberFormat="1" applyFont="1" applyFill="1" applyBorder="1" applyAlignment="1"/>
    <xf numFmtId="165" fontId="11" fillId="12" borderId="5" xfId="0" applyNumberFormat="1" applyFont="1" applyFill="1" applyBorder="1" applyAlignment="1"/>
    <xf numFmtId="0" fontId="11" fillId="0" borderId="3" xfId="0" applyFont="1" applyBorder="1" applyAlignment="1"/>
    <xf numFmtId="0" fontId="58" fillId="0" borderId="0" xfId="0" applyFont="1" applyAlignment="1"/>
    <xf numFmtId="0" fontId="19" fillId="13" borderId="3" xfId="0" applyFont="1" applyFill="1" applyBorder="1" applyAlignment="1"/>
    <xf numFmtId="165" fontId="11" fillId="13" borderId="1" xfId="0" applyNumberFormat="1" applyFont="1" applyFill="1" applyBorder="1" applyAlignment="1"/>
    <xf numFmtId="165" fontId="11" fillId="13" borderId="5" xfId="0" applyNumberFormat="1" applyFont="1" applyFill="1" applyBorder="1" applyAlignment="1"/>
    <xf numFmtId="165" fontId="11" fillId="12" borderId="1" xfId="0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5" fontId="11" fillId="0" borderId="0" xfId="0" applyNumberFormat="1" applyFont="1" applyAlignment="1">
      <alignment horizontal="left"/>
    </xf>
    <xf numFmtId="0" fontId="11" fillId="0" borderId="0" xfId="0" applyFont="1" applyFill="1" applyBorder="1" applyAlignment="1">
      <alignment horizontal="left"/>
    </xf>
    <xf numFmtId="0" fontId="20" fillId="5" borderId="0" xfId="0" applyFont="1" applyFill="1" applyBorder="1" applyAlignment="1">
      <alignment horizontal="left"/>
    </xf>
    <xf numFmtId="0" fontId="20" fillId="5" borderId="0" xfId="0" applyFont="1" applyFill="1" applyBorder="1" applyAlignment="1"/>
    <xf numFmtId="0" fontId="11" fillId="0" borderId="11" xfId="0" applyFont="1" applyBorder="1" applyAlignment="1">
      <alignment horizontal="left"/>
    </xf>
    <xf numFmtId="165" fontId="14" fillId="0" borderId="11" xfId="0" applyNumberFormat="1" applyFont="1" applyBorder="1" applyAlignment="1">
      <alignment horizontal="left"/>
    </xf>
    <xf numFmtId="0" fontId="11" fillId="9" borderId="102" xfId="0" applyFont="1" applyFill="1" applyBorder="1" applyAlignment="1">
      <alignment horizontal="left"/>
    </xf>
    <xf numFmtId="0" fontId="11" fillId="9" borderId="102" xfId="0" applyFont="1" applyFill="1" applyBorder="1" applyAlignment="1"/>
    <xf numFmtId="0" fontId="14" fillId="5" borderId="66" xfId="0" applyFont="1" applyFill="1" applyBorder="1" applyAlignment="1">
      <alignment horizontal="center"/>
    </xf>
    <xf numFmtId="0" fontId="14" fillId="5" borderId="67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4" fillId="5" borderId="66" xfId="0" applyFont="1" applyFill="1" applyBorder="1" applyAlignment="1">
      <alignment horizontal="center"/>
    </xf>
    <xf numFmtId="0" fontId="20" fillId="5" borderId="0" xfId="0" applyFont="1" applyFill="1" applyBorder="1" applyAlignment="1">
      <alignment horizontal="left"/>
    </xf>
    <xf numFmtId="0" fontId="20" fillId="5" borderId="0" xfId="0" applyFont="1" applyFill="1" applyBorder="1" applyAlignment="1"/>
    <xf numFmtId="0" fontId="14" fillId="5" borderId="67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1" fillId="5" borderId="76" xfId="0" applyFont="1" applyFill="1" applyBorder="1" applyAlignment="1"/>
    <xf numFmtId="0" fontId="11" fillId="9" borderId="45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0" fontId="4" fillId="2" borderId="3" xfId="0" applyFont="1" applyFill="1" applyBorder="1" applyAlignment="1"/>
    <xf numFmtId="1" fontId="4" fillId="0" borderId="0" xfId="0" applyNumberFormat="1" applyFont="1" applyAlignment="1"/>
    <xf numFmtId="0" fontId="14" fillId="5" borderId="66" xfId="0" applyFont="1" applyFill="1" applyBorder="1" applyAlignment="1">
      <alignment horizontal="center"/>
    </xf>
    <xf numFmtId="0" fontId="14" fillId="5" borderId="67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1" fillId="9" borderId="22" xfId="0" applyFont="1" applyFill="1" applyBorder="1" applyAlignment="1">
      <alignment horizontal="left"/>
    </xf>
    <xf numFmtId="0" fontId="15" fillId="9" borderId="19" xfId="0" applyFont="1" applyFill="1" applyBorder="1" applyAlignment="1"/>
    <xf numFmtId="0" fontId="15" fillId="9" borderId="20" xfId="0" applyFont="1" applyFill="1" applyBorder="1" applyAlignment="1"/>
    <xf numFmtId="0" fontId="15" fillId="9" borderId="21" xfId="0" applyFont="1" applyFill="1" applyBorder="1" applyAlignment="1"/>
    <xf numFmtId="0" fontId="15" fillId="9" borderId="23" xfId="0" applyFont="1" applyFill="1" applyBorder="1" applyAlignment="1"/>
    <xf numFmtId="0" fontId="15" fillId="9" borderId="22" xfId="0" applyFont="1" applyFill="1" applyBorder="1" applyAlignment="1"/>
    <xf numFmtId="0" fontId="29" fillId="9" borderId="23" xfId="0" applyFont="1" applyFill="1" applyBorder="1" applyAlignment="1"/>
    <xf numFmtId="168" fontId="14" fillId="9" borderId="23" xfId="0" applyNumberFormat="1" applyFont="1" applyFill="1" applyBorder="1" applyAlignment="1">
      <alignment horizontal="center"/>
    </xf>
    <xf numFmtId="0" fontId="14" fillId="9" borderId="23" xfId="0" applyFont="1" applyFill="1" applyBorder="1" applyAlignment="1">
      <alignment horizontal="center"/>
    </xf>
    <xf numFmtId="0" fontId="11" fillId="5" borderId="103" xfId="0" applyFont="1" applyFill="1" applyBorder="1" applyAlignment="1">
      <alignment horizontal="left" vertical="center" wrapText="1" indent="1"/>
    </xf>
    <xf numFmtId="0" fontId="11" fillId="9" borderId="23" xfId="0" applyFont="1" applyFill="1" applyBorder="1" applyAlignment="1"/>
    <xf numFmtId="168" fontId="11" fillId="9" borderId="23" xfId="0" applyNumberFormat="1" applyFont="1" applyFill="1" applyBorder="1" applyAlignment="1"/>
    <xf numFmtId="0" fontId="14" fillId="9" borderId="95" xfId="0" applyFont="1" applyFill="1" applyBorder="1" applyAlignment="1">
      <alignment horizontal="center" vertical="center"/>
    </xf>
    <xf numFmtId="167" fontId="11" fillId="9" borderId="35" xfId="0" applyNumberFormat="1" applyFont="1" applyFill="1" applyBorder="1" applyAlignment="1">
      <alignment horizontal="center"/>
    </xf>
    <xf numFmtId="167" fontId="11" fillId="9" borderId="104" xfId="0" applyNumberFormat="1" applyFont="1" applyFill="1" applyBorder="1" applyAlignment="1">
      <alignment horizontal="center"/>
    </xf>
    <xf numFmtId="167" fontId="14" fillId="9" borderId="105" xfId="0" applyNumberFormat="1" applyFont="1" applyFill="1" applyBorder="1" applyAlignment="1"/>
    <xf numFmtId="165" fontId="11" fillId="9" borderId="23" xfId="0" applyNumberFormat="1" applyFont="1" applyFill="1" applyBorder="1" applyAlignment="1"/>
    <xf numFmtId="167" fontId="11" fillId="9" borderId="23" xfId="0" applyNumberFormat="1" applyFont="1" applyFill="1" applyBorder="1" applyAlignment="1"/>
    <xf numFmtId="170" fontId="11" fillId="9" borderId="23" xfId="0" applyNumberFormat="1" applyFont="1" applyFill="1" applyBorder="1" applyAlignment="1">
      <alignment horizontal="center"/>
    </xf>
    <xf numFmtId="0" fontId="11" fillId="9" borderId="22" xfId="0" applyFont="1" applyFill="1" applyBorder="1" applyAlignment="1">
      <alignment horizontal="left"/>
    </xf>
    <xf numFmtId="167" fontId="11" fillId="9" borderId="77" xfId="0" applyNumberFormat="1" applyFont="1" applyFill="1" applyBorder="1" applyAlignment="1"/>
    <xf numFmtId="167" fontId="14" fillId="9" borderId="23" xfId="0" applyNumberFormat="1" applyFont="1" applyFill="1" applyBorder="1" applyAlignment="1"/>
    <xf numFmtId="0" fontId="11" fillId="9" borderId="28" xfId="0" applyFont="1" applyFill="1" applyBorder="1" applyAlignment="1"/>
    <xf numFmtId="0" fontId="11" fillId="9" borderId="29" xfId="0" applyFont="1" applyFill="1" applyBorder="1" applyAlignment="1"/>
    <xf numFmtId="0" fontId="11" fillId="9" borderId="31" xfId="0" applyFont="1" applyFill="1" applyBorder="1" applyAlignment="1"/>
    <xf numFmtId="0" fontId="60" fillId="0" borderId="0" xfId="0" applyFont="1" applyAlignment="1"/>
    <xf numFmtId="0" fontId="61" fillId="0" borderId="0" xfId="0" applyFont="1" applyAlignment="1"/>
    <xf numFmtId="171" fontId="61" fillId="0" borderId="0" xfId="0" applyNumberFormat="1" applyFont="1" applyAlignment="1"/>
    <xf numFmtId="0" fontId="62" fillId="0" borderId="0" xfId="0" applyFont="1" applyAlignment="1"/>
    <xf numFmtId="0" fontId="63" fillId="0" borderId="0" xfId="0" applyFont="1" applyAlignment="1"/>
    <xf numFmtId="172" fontId="64" fillId="2" borderId="15" xfId="2" applyFont="1" applyFill="1" applyBorder="1" applyAlignment="1" applyProtection="1">
      <alignment horizontal="center"/>
    </xf>
    <xf numFmtId="0" fontId="63" fillId="2" borderId="15" xfId="0" applyFont="1" applyFill="1" applyBorder="1" applyAlignment="1">
      <alignment horizontal="center"/>
    </xf>
    <xf numFmtId="0" fontId="65" fillId="0" borderId="3" xfId="2" applyNumberFormat="1" applyFont="1" applyBorder="1" applyAlignment="1" applyProtection="1"/>
    <xf numFmtId="172" fontId="65" fillId="0" borderId="3" xfId="2" applyFont="1" applyBorder="1" applyAlignment="1" applyProtection="1"/>
    <xf numFmtId="173" fontId="65" fillId="0" borderId="3" xfId="3" applyNumberFormat="1" applyFont="1" applyBorder="1" applyAlignment="1" applyProtection="1"/>
    <xf numFmtId="174" fontId="65" fillId="0" borderId="3" xfId="2" applyNumberFormat="1" applyFont="1" applyBorder="1" applyAlignment="1" applyProtection="1"/>
    <xf numFmtId="175" fontId="65" fillId="0" borderId="3" xfId="3" applyNumberFormat="1" applyFont="1" applyBorder="1" applyAlignment="1" applyProtection="1"/>
    <xf numFmtId="173" fontId="11" fillId="0" borderId="3" xfId="3" applyNumberFormat="1" applyFont="1" applyBorder="1" applyAlignment="1" applyProtection="1"/>
    <xf numFmtId="165" fontId="65" fillId="0" borderId="3" xfId="4" applyNumberFormat="1" applyFont="1" applyBorder="1" applyAlignment="1" applyProtection="1"/>
    <xf numFmtId="0" fontId="6" fillId="0" borderId="0" xfId="0" applyFont="1" applyAlignment="1"/>
    <xf numFmtId="172" fontId="66" fillId="2" borderId="3" xfId="2" applyFont="1" applyFill="1" applyBorder="1" applyAlignment="1" applyProtection="1"/>
    <xf numFmtId="173" fontId="66" fillId="2" borderId="3" xfId="3" applyNumberFormat="1" applyFont="1" applyFill="1" applyBorder="1" applyAlignment="1" applyProtection="1"/>
    <xf numFmtId="175" fontId="66" fillId="2" borderId="3" xfId="3" applyNumberFormat="1" applyFont="1" applyFill="1" applyBorder="1" applyAlignment="1" applyProtection="1"/>
    <xf numFmtId="173" fontId="14" fillId="2" borderId="3" xfId="3" applyNumberFormat="1" applyFont="1" applyFill="1" applyBorder="1" applyAlignment="1" applyProtection="1"/>
    <xf numFmtId="0" fontId="14" fillId="2" borderId="3" xfId="0" applyFont="1" applyFill="1" applyBorder="1" applyAlignment="1"/>
    <xf numFmtId="0" fontId="14" fillId="0" borderId="0" xfId="0" applyFont="1" applyAlignment="1"/>
    <xf numFmtId="172" fontId="64" fillId="0" borderId="0" xfId="2" applyFont="1" applyBorder="1" applyAlignment="1" applyProtection="1"/>
    <xf numFmtId="164" fontId="63" fillId="0" borderId="0" xfId="0" applyNumberFormat="1" applyFont="1" applyAlignment="1"/>
    <xf numFmtId="172" fontId="67" fillId="0" borderId="0" xfId="2" applyFont="1" applyBorder="1" applyAlignment="1" applyProtection="1"/>
    <xf numFmtId="164" fontId="61" fillId="0" borderId="0" xfId="0" applyNumberFormat="1" applyFont="1" applyAlignment="1"/>
    <xf numFmtId="174" fontId="67" fillId="0" borderId="0" xfId="2" applyNumberFormat="1" applyFont="1" applyBorder="1" applyAlignment="1" applyProtection="1"/>
    <xf numFmtId="172" fontId="67" fillId="0" borderId="0" xfId="2" applyFont="1" applyFill="1" applyBorder="1" applyAlignment="1" applyProtection="1"/>
    <xf numFmtId="0" fontId="14" fillId="2" borderId="3" xfId="0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10" fontId="11" fillId="0" borderId="3" xfId="0" applyNumberFormat="1" applyFont="1" applyBorder="1" applyAlignment="1"/>
    <xf numFmtId="0" fontId="11" fillId="14" borderId="3" xfId="0" applyFont="1" applyFill="1" applyBorder="1" applyAlignment="1">
      <alignment horizontal="center"/>
    </xf>
    <xf numFmtId="0" fontId="11" fillId="14" borderId="3" xfId="0" applyFont="1" applyFill="1" applyBorder="1" applyAlignment="1"/>
    <xf numFmtId="174" fontId="65" fillId="14" borderId="3" xfId="2" applyNumberFormat="1" applyFont="1" applyFill="1" applyBorder="1" applyAlignment="1" applyProtection="1"/>
    <xf numFmtId="9" fontId="11" fillId="0" borderId="3" xfId="0" applyNumberFormat="1" applyFont="1" applyBorder="1" applyAlignment="1"/>
    <xf numFmtId="9" fontId="61" fillId="0" borderId="0" xfId="0" applyNumberFormat="1" applyFont="1" applyAlignment="1"/>
    <xf numFmtId="172" fontId="67" fillId="0" borderId="0" xfId="2" applyFont="1" applyAlignment="1" applyProtection="1"/>
    <xf numFmtId="172" fontId="65" fillId="0" borderId="109" xfId="2" applyFont="1" applyBorder="1" applyAlignment="1" applyProtection="1"/>
    <xf numFmtId="0" fontId="14" fillId="0" borderId="3" xfId="0" applyFont="1" applyBorder="1" applyAlignment="1"/>
    <xf numFmtId="174" fontId="66" fillId="0" borderId="15" xfId="2" applyNumberFormat="1" applyFont="1" applyBorder="1" applyAlignment="1" applyProtection="1"/>
    <xf numFmtId="167" fontId="11" fillId="9" borderId="35" xfId="0" applyNumberFormat="1" applyFont="1" applyFill="1" applyBorder="1" applyAlignment="1"/>
    <xf numFmtId="0" fontId="11" fillId="9" borderId="35" xfId="0" applyFont="1" applyFill="1" applyBorder="1" applyAlignment="1"/>
    <xf numFmtId="167" fontId="11" fillId="9" borderId="23" xfId="0" applyNumberFormat="1" applyFont="1" applyFill="1" applyBorder="1" applyAlignment="1">
      <alignment horizontal="center"/>
    </xf>
    <xf numFmtId="176" fontId="11" fillId="0" borderId="0" xfId="0" applyNumberFormat="1" applyFont="1" applyAlignment="1"/>
    <xf numFmtId="176" fontId="11" fillId="0" borderId="25" xfId="0" applyNumberFormat="1" applyFont="1" applyBorder="1" applyAlignment="1"/>
    <xf numFmtId="176" fontId="14" fillId="0" borderId="0" xfId="0" applyNumberFormat="1" applyFont="1" applyAlignment="1"/>
    <xf numFmtId="165" fontId="14" fillId="0" borderId="0" xfId="0" applyNumberFormat="1" applyFont="1" applyAlignment="1"/>
    <xf numFmtId="0" fontId="6" fillId="0" borderId="0" xfId="0" applyFont="1" applyBorder="1" applyAlignment="1"/>
    <xf numFmtId="0" fontId="69" fillId="0" borderId="0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70" fillId="0" borderId="3" xfId="0" applyFont="1" applyBorder="1" applyAlignment="1">
      <alignment horizontal="left"/>
    </xf>
    <xf numFmtId="0" fontId="14" fillId="0" borderId="0" xfId="0" applyFont="1" applyBorder="1" applyAlignment="1"/>
    <xf numFmtId="0" fontId="5" fillId="0" borderId="0" xfId="0" applyFont="1" applyBorder="1" applyAlignment="1"/>
    <xf numFmtId="0" fontId="11" fillId="13" borderId="3" xfId="0" applyFont="1" applyFill="1" applyBorder="1" applyAlignment="1"/>
    <xf numFmtId="0" fontId="11" fillId="13" borderId="3" xfId="0" applyFont="1" applyFill="1" applyBorder="1" applyAlignment="1">
      <alignment horizontal="center"/>
    </xf>
    <xf numFmtId="0" fontId="70" fillId="13" borderId="3" xfId="0" applyFont="1" applyFill="1" applyBorder="1" applyAlignment="1">
      <alignment horizontal="left"/>
    </xf>
    <xf numFmtId="165" fontId="11" fillId="0" borderId="3" xfId="0" applyNumberFormat="1" applyFont="1" applyBorder="1" applyAlignment="1"/>
    <xf numFmtId="176" fontId="5" fillId="0" borderId="0" xfId="0" applyNumberFormat="1" applyFont="1" applyAlignment="1"/>
    <xf numFmtId="0" fontId="11" fillId="13" borderId="3" xfId="0" applyFont="1" applyFill="1" applyBorder="1" applyAlignment="1">
      <alignment horizontal="left"/>
    </xf>
    <xf numFmtId="165" fontId="5" fillId="0" borderId="0" xfId="0" applyNumberFormat="1" applyFont="1" applyBorder="1" applyAlignment="1"/>
    <xf numFmtId="0" fontId="5" fillId="0" borderId="0" xfId="0" applyFont="1" applyBorder="1" applyAlignment="1">
      <alignment horizontal="center"/>
    </xf>
    <xf numFmtId="176" fontId="11" fillId="7" borderId="34" xfId="0" applyNumberFormat="1" applyFont="1" applyFill="1" applyBorder="1" applyAlignment="1"/>
    <xf numFmtId="167" fontId="14" fillId="7" borderId="15" xfId="0" applyNumberFormat="1" applyFont="1" applyFill="1" applyBorder="1" applyAlignment="1"/>
    <xf numFmtId="167" fontId="14" fillId="7" borderId="105" xfId="0" applyNumberFormat="1" applyFont="1" applyFill="1" applyBorder="1" applyAlignment="1"/>
    <xf numFmtId="0" fontId="11" fillId="7" borderId="42" xfId="0" applyFont="1" applyFill="1" applyBorder="1" applyAlignment="1">
      <alignment horizontal="center"/>
    </xf>
    <xf numFmtId="0" fontId="11" fillId="7" borderId="3" xfId="0" applyFont="1" applyFill="1" applyBorder="1" applyAlignment="1"/>
    <xf numFmtId="167" fontId="11" fillId="7" borderId="3" xfId="0" applyNumberFormat="1" applyFont="1" applyFill="1" applyBorder="1" applyAlignment="1"/>
    <xf numFmtId="167" fontId="11" fillId="7" borderId="66" xfId="0" applyNumberFormat="1" applyFont="1" applyFill="1" applyBorder="1" applyAlignment="1"/>
    <xf numFmtId="164" fontId="11" fillId="0" borderId="0" xfId="5" applyFont="1" applyAlignment="1" applyProtection="1"/>
    <xf numFmtId="0" fontId="18" fillId="7" borderId="55" xfId="0" applyFont="1" applyFill="1" applyBorder="1">
      <alignment vertical="center"/>
    </xf>
    <xf numFmtId="0" fontId="11" fillId="2" borderId="3" xfId="0" applyFont="1" applyFill="1" applyBorder="1" applyAlignment="1"/>
    <xf numFmtId="1" fontId="11" fillId="0" borderId="0" xfId="0" applyNumberFormat="1" applyFont="1" applyAlignment="1"/>
    <xf numFmtId="9" fontId="11" fillId="0" borderId="0" xfId="0" applyNumberFormat="1" applyFont="1" applyAlignment="1"/>
    <xf numFmtId="0" fontId="11" fillId="0" borderId="0" xfId="0" applyFont="1" applyAlignment="1"/>
    <xf numFmtId="169" fontId="11" fillId="0" borderId="0" xfId="0" applyNumberFormat="1" applyFont="1" applyAlignment="1"/>
    <xf numFmtId="0" fontId="11" fillId="0" borderId="25" xfId="0" applyFont="1" applyBorder="1" applyAlignment="1"/>
    <xf numFmtId="176" fontId="11" fillId="0" borderId="0" xfId="0" applyNumberFormat="1" applyFont="1" applyBorder="1" applyAlignment="1"/>
    <xf numFmtId="0" fontId="15" fillId="7" borderId="62" xfId="0" applyFont="1" applyFill="1" applyBorder="1" applyAlignment="1">
      <alignment horizontal="center"/>
    </xf>
    <xf numFmtId="0" fontId="20" fillId="0" borderId="64" xfId="0" applyFont="1" applyBorder="1" applyAlignment="1"/>
    <xf numFmtId="0" fontId="69" fillId="12" borderId="3" xfId="0" applyFont="1" applyFill="1" applyBorder="1" applyAlignment="1">
      <alignment horizontal="center"/>
    </xf>
    <xf numFmtId="165" fontId="6" fillId="12" borderId="1" xfId="0" applyNumberFormat="1" applyFont="1" applyFill="1" applyBorder="1" applyAlignment="1"/>
    <xf numFmtId="165" fontId="6" fillId="12" borderId="5" xfId="0" applyNumberFormat="1" applyFont="1" applyFill="1" applyBorder="1" applyAlignment="1"/>
    <xf numFmtId="0" fontId="5" fillId="0" borderId="3" xfId="0" applyFont="1" applyFill="1" applyBorder="1" applyAlignment="1"/>
    <xf numFmtId="0" fontId="69" fillId="15" borderId="3" xfId="0" applyFont="1" applyFill="1" applyBorder="1" applyAlignment="1">
      <alignment horizontal="center"/>
    </xf>
    <xf numFmtId="165" fontId="6" fillId="15" borderId="1" xfId="0" applyNumberFormat="1" applyFont="1" applyFill="1" applyBorder="1" applyAlignment="1"/>
    <xf numFmtId="165" fontId="6" fillId="15" borderId="5" xfId="0" applyNumberFormat="1" applyFont="1" applyFill="1" applyBorder="1" applyAlignment="1"/>
    <xf numFmtId="0" fontId="72" fillId="15" borderId="3" xfId="0" applyFont="1" applyFill="1" applyBorder="1" applyAlignment="1">
      <alignment horizontal="center"/>
    </xf>
    <xf numFmtId="0" fontId="73" fillId="5" borderId="3" xfId="0" applyFont="1" applyFill="1" applyBorder="1" applyAlignment="1">
      <alignment horizontal="right"/>
    </xf>
    <xf numFmtId="0" fontId="73" fillId="5" borderId="3" xfId="0" applyFont="1" applyFill="1" applyBorder="1" applyAlignment="1">
      <alignment horizontal="center"/>
    </xf>
    <xf numFmtId="0" fontId="72" fillId="12" borderId="3" xfId="0" applyFont="1" applyFill="1" applyBorder="1" applyAlignment="1">
      <alignment horizontal="center"/>
    </xf>
    <xf numFmtId="0" fontId="74" fillId="0" borderId="3" xfId="0" applyFont="1" applyFill="1" applyBorder="1" applyAlignment="1">
      <alignment horizontal="center"/>
    </xf>
    <xf numFmtId="0" fontId="72" fillId="15" borderId="10" xfId="0" applyFont="1" applyFill="1" applyBorder="1" applyAlignment="1">
      <alignment horizontal="center"/>
    </xf>
    <xf numFmtId="0" fontId="73" fillId="5" borderId="10" xfId="0" applyFont="1" applyFill="1" applyBorder="1" applyAlignment="1">
      <alignment horizontal="center"/>
    </xf>
    <xf numFmtId="0" fontId="76" fillId="5" borderId="3" xfId="0" applyFont="1" applyFill="1" applyBorder="1" applyAlignment="1"/>
    <xf numFmtId="0" fontId="4" fillId="0" borderId="13" xfId="0" applyFont="1" applyBorder="1" applyAlignment="1"/>
    <xf numFmtId="0" fontId="4" fillId="0" borderId="11" xfId="0" applyFont="1" applyBorder="1" applyAlignment="1"/>
    <xf numFmtId="0" fontId="2" fillId="0" borderId="0" xfId="7"/>
    <xf numFmtId="0" fontId="2" fillId="0" borderId="22" xfId="7" applyBorder="1"/>
    <xf numFmtId="0" fontId="2" fillId="0" borderId="0" xfId="7" applyAlignment="1">
      <alignment horizontal="center" vertical="center"/>
    </xf>
    <xf numFmtId="0" fontId="2" fillId="0" borderId="3" xfId="7" applyBorder="1" applyAlignment="1">
      <alignment horizontal="center" vertical="center"/>
    </xf>
    <xf numFmtId="0" fontId="2" fillId="0" borderId="1" xfId="7" applyBorder="1" applyAlignment="1">
      <alignment horizontal="left" vertical="center"/>
    </xf>
    <xf numFmtId="0" fontId="2" fillId="0" borderId="42" xfId="7" applyBorder="1" applyAlignment="1">
      <alignment vertical="center"/>
    </xf>
    <xf numFmtId="0" fontId="2" fillId="0" borderId="3" xfId="7" applyBorder="1" applyAlignment="1">
      <alignment horizontal="center"/>
    </xf>
    <xf numFmtId="0" fontId="2" fillId="0" borderId="3" xfId="7" applyBorder="1"/>
    <xf numFmtId="0" fontId="2" fillId="0" borderId="0" xfId="7" applyAlignment="1">
      <alignment vertical="center"/>
    </xf>
    <xf numFmtId="0" fontId="86" fillId="0" borderId="0" xfId="7" applyFont="1" applyAlignment="1">
      <alignment horizontal="center" vertical="center"/>
    </xf>
    <xf numFmtId="0" fontId="2" fillId="0" borderId="29" xfId="7" applyBorder="1"/>
    <xf numFmtId="0" fontId="2" fillId="0" borderId="31" xfId="7" applyBorder="1"/>
    <xf numFmtId="0" fontId="2" fillId="17" borderId="106" xfId="7" applyFill="1" applyBorder="1"/>
    <xf numFmtId="0" fontId="90" fillId="17" borderId="107" xfId="7" applyFont="1" applyFill="1" applyBorder="1" applyAlignment="1">
      <alignment horizontal="left"/>
    </xf>
    <xf numFmtId="0" fontId="2" fillId="17" borderId="107" xfId="7" applyFill="1" applyBorder="1"/>
    <xf numFmtId="0" fontId="90" fillId="17" borderId="108" xfId="7" applyFont="1" applyFill="1" applyBorder="1" applyAlignment="1">
      <alignment horizontal="left"/>
    </xf>
    <xf numFmtId="0" fontId="2" fillId="16" borderId="19" xfId="7" applyFill="1" applyBorder="1"/>
    <xf numFmtId="0" fontId="2" fillId="16" borderId="20" xfId="7" applyFill="1" applyBorder="1"/>
    <xf numFmtId="0" fontId="2" fillId="16" borderId="22" xfId="7" applyFill="1" applyBorder="1"/>
    <xf numFmtId="0" fontId="2" fillId="16" borderId="0" xfId="7" applyFill="1"/>
    <xf numFmtId="0" fontId="0" fillId="0" borderId="0" xfId="0" applyAlignment="1">
      <alignment vertical="center"/>
    </xf>
    <xf numFmtId="0" fontId="5" fillId="0" borderId="3" xfId="0" applyFont="1" applyBorder="1" applyAlignment="1">
      <alignment horizontal="center"/>
    </xf>
    <xf numFmtId="0" fontId="2" fillId="19" borderId="19" xfId="7" applyFill="1" applyBorder="1"/>
    <xf numFmtId="0" fontId="2" fillId="19" borderId="20" xfId="7" applyFill="1" applyBorder="1"/>
    <xf numFmtId="0" fontId="2" fillId="19" borderId="21" xfId="7" applyFill="1" applyBorder="1"/>
    <xf numFmtId="0" fontId="83" fillId="19" borderId="22" xfId="7" applyFont="1" applyFill="1" applyBorder="1"/>
    <xf numFmtId="0" fontId="83" fillId="19" borderId="0" xfId="7" applyFont="1" applyFill="1"/>
    <xf numFmtId="0" fontId="84" fillId="19" borderId="0" xfId="7" applyFont="1" applyFill="1"/>
    <xf numFmtId="0" fontId="84" fillId="19" borderId="23" xfId="7" applyFont="1" applyFill="1" applyBorder="1"/>
    <xf numFmtId="0" fontId="2" fillId="19" borderId="22" xfId="7" applyFill="1" applyBorder="1"/>
    <xf numFmtId="0" fontId="2" fillId="19" borderId="0" xfId="7" applyFill="1"/>
    <xf numFmtId="0" fontId="2" fillId="19" borderId="23" xfId="7" applyFill="1" applyBorder="1"/>
    <xf numFmtId="0" fontId="2" fillId="19" borderId="22" xfId="7" applyFill="1" applyBorder="1" applyAlignment="1">
      <alignment horizontal="center"/>
    </xf>
    <xf numFmtId="0" fontId="2" fillId="19" borderId="0" xfId="7" applyFill="1" applyAlignment="1">
      <alignment horizontal="center"/>
    </xf>
    <xf numFmtId="0" fontId="2" fillId="19" borderId="0" xfId="7" applyFill="1" applyBorder="1"/>
    <xf numFmtId="178" fontId="40" fillId="21" borderId="3" xfId="8" applyNumberFormat="1" applyFont="1" applyFill="1" applyBorder="1" applyAlignment="1" applyProtection="1">
      <alignment horizontal="center"/>
    </xf>
    <xf numFmtId="178" fontId="40" fillId="3" borderId="3" xfId="8" applyNumberFormat="1" applyFont="1" applyFill="1" applyBorder="1" applyAlignment="1" applyProtection="1">
      <alignment horizontal="center"/>
    </xf>
    <xf numFmtId="0" fontId="40" fillId="20" borderId="3" xfId="0" applyFont="1" applyFill="1" applyBorder="1" applyAlignment="1">
      <alignment horizontal="center" vertical="center"/>
    </xf>
    <xf numFmtId="0" fontId="40" fillId="21" borderId="3" xfId="0" applyFont="1" applyFill="1" applyBorder="1" applyAlignment="1">
      <alignment horizontal="center" vertical="center"/>
    </xf>
    <xf numFmtId="178" fontId="5" fillId="0" borderId="3" xfId="8" applyNumberFormat="1" applyFont="1" applyFill="1" applyBorder="1" applyAlignment="1" applyProtection="1"/>
    <xf numFmtId="178" fontId="5" fillId="0" borderId="3" xfId="8" applyNumberFormat="1" applyFont="1" applyBorder="1" applyAlignment="1" applyProtection="1"/>
    <xf numFmtId="178" fontId="5" fillId="22" borderId="3" xfId="8" applyNumberFormat="1" applyFont="1" applyFill="1" applyBorder="1" applyAlignment="1" applyProtection="1"/>
    <xf numFmtId="164" fontId="5" fillId="0" borderId="3" xfId="9" applyFont="1" applyBorder="1" applyAlignment="1" applyProtection="1"/>
    <xf numFmtId="178" fontId="5" fillId="0" borderId="3" xfId="0" applyNumberFormat="1" applyFont="1" applyBorder="1" applyAlignment="1"/>
    <xf numFmtId="0" fontId="5" fillId="0" borderId="15" xfId="0" applyFont="1" applyBorder="1" applyAlignment="1">
      <alignment horizontal="center"/>
    </xf>
    <xf numFmtId="0" fontId="5" fillId="0" borderId="15" xfId="0" applyFont="1" applyBorder="1" applyAlignment="1"/>
    <xf numFmtId="0" fontId="5" fillId="5" borderId="15" xfId="0" applyFont="1" applyFill="1" applyBorder="1" applyAlignment="1">
      <alignment horizontal="center"/>
    </xf>
    <xf numFmtId="0" fontId="5" fillId="5" borderId="15" xfId="0" applyFont="1" applyFill="1" applyBorder="1" applyAlignment="1"/>
    <xf numFmtId="0" fontId="5" fillId="5" borderId="15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left"/>
    </xf>
    <xf numFmtId="178" fontId="3" fillId="3" borderId="3" xfId="8" applyNumberFormat="1" applyFont="1" applyFill="1" applyBorder="1" applyAlignment="1" applyProtection="1"/>
    <xf numFmtId="178" fontId="3" fillId="3" borderId="3" xfId="0" applyNumberFormat="1" applyFont="1" applyFill="1" applyBorder="1" applyAlignment="1"/>
    <xf numFmtId="0" fontId="21" fillId="3" borderId="0" xfId="0" applyFont="1" applyFill="1" applyAlignment="1"/>
    <xf numFmtId="178" fontId="4" fillId="0" borderId="0" xfId="8" applyNumberFormat="1" applyFont="1" applyFill="1" applyAlignment="1" applyProtection="1"/>
    <xf numFmtId="178" fontId="4" fillId="0" borderId="0" xfId="0" applyNumberFormat="1" applyFont="1" applyAlignment="1"/>
    <xf numFmtId="165" fontId="5" fillId="3" borderId="21" xfId="0" applyNumberFormat="1" applyFont="1" applyFill="1" applyBorder="1" applyAlignment="1"/>
    <xf numFmtId="178" fontId="4" fillId="0" borderId="0" xfId="8" applyNumberFormat="1" applyFont="1" applyAlignment="1" applyProtection="1"/>
    <xf numFmtId="165" fontId="4" fillId="3" borderId="31" xfId="0" applyNumberFormat="1" applyFont="1" applyFill="1" applyBorder="1" applyAlignment="1"/>
    <xf numFmtId="178" fontId="4" fillId="0" borderId="0" xfId="8" applyNumberFormat="1" applyFont="1" applyBorder="1" applyAlignment="1" applyProtection="1"/>
    <xf numFmtId="0" fontId="21" fillId="0" borderId="0" xfId="0" applyFont="1" applyAlignment="1"/>
    <xf numFmtId="0" fontId="11" fillId="20" borderId="22" xfId="0" applyFont="1" applyFill="1" applyBorder="1" applyAlignment="1"/>
    <xf numFmtId="0" fontId="11" fillId="20" borderId="0" xfId="0" applyFont="1" applyFill="1" applyAlignment="1"/>
    <xf numFmtId="0" fontId="4" fillId="20" borderId="0" xfId="0" applyFont="1" applyFill="1" applyAlignment="1"/>
    <xf numFmtId="0" fontId="4" fillId="20" borderId="23" xfId="0" applyFont="1" applyFill="1" applyBorder="1" applyAlignment="1"/>
    <xf numFmtId="0" fontId="4" fillId="20" borderId="22" xfId="0" applyFont="1" applyFill="1" applyBorder="1" applyAlignment="1"/>
    <xf numFmtId="165" fontId="6" fillId="20" borderId="27" xfId="0" applyNumberFormat="1" applyFont="1" applyFill="1" applyBorder="1" applyAlignment="1"/>
    <xf numFmtId="165" fontId="6" fillId="20" borderId="77" xfId="0" applyNumberFormat="1" applyFont="1" applyFill="1" applyBorder="1" applyAlignment="1"/>
    <xf numFmtId="0" fontId="3" fillId="20" borderId="22" xfId="0" applyFont="1" applyFill="1" applyBorder="1" applyAlignment="1"/>
    <xf numFmtId="165" fontId="6" fillId="20" borderId="23" xfId="0" applyNumberFormat="1" applyFont="1" applyFill="1" applyBorder="1" applyAlignment="1"/>
    <xf numFmtId="165" fontId="5" fillId="20" borderId="23" xfId="0" applyNumberFormat="1" applyFont="1" applyFill="1" applyBorder="1" applyAlignment="1"/>
    <xf numFmtId="0" fontId="12" fillId="20" borderId="22" xfId="0" applyFont="1" applyFill="1" applyBorder="1" applyAlignment="1"/>
    <xf numFmtId="165" fontId="5" fillId="20" borderId="77" xfId="0" applyNumberFormat="1" applyFont="1" applyFill="1" applyBorder="1" applyAlignment="1"/>
    <xf numFmtId="165" fontId="6" fillId="20" borderId="125" xfId="0" applyNumberFormat="1" applyFont="1" applyFill="1" applyBorder="1" applyAlignment="1"/>
    <xf numFmtId="0" fontId="5" fillId="20" borderId="22" xfId="0" applyFont="1" applyFill="1" applyBorder="1" applyAlignment="1"/>
    <xf numFmtId="0" fontId="5" fillId="20" borderId="0" xfId="0" applyFont="1" applyFill="1" applyAlignment="1"/>
    <xf numFmtId="0" fontId="5" fillId="20" borderId="23" xfId="0" applyFont="1" applyFill="1" applyBorder="1" applyAlignment="1"/>
    <xf numFmtId="165" fontId="5" fillId="20" borderId="0" xfId="0" applyNumberFormat="1" applyFont="1" applyFill="1" applyAlignment="1"/>
    <xf numFmtId="165" fontId="4" fillId="20" borderId="77" xfId="0" applyNumberFormat="1" applyFont="1" applyFill="1" applyBorder="1" applyAlignment="1"/>
    <xf numFmtId="165" fontId="3" fillId="20" borderId="68" xfId="0" applyNumberFormat="1" applyFont="1" applyFill="1" applyBorder="1" applyAlignment="1"/>
    <xf numFmtId="165" fontId="3" fillId="20" borderId="23" xfId="0" applyNumberFormat="1" applyFont="1" applyFill="1" applyBorder="1" applyAlignment="1"/>
    <xf numFmtId="165" fontId="3" fillId="20" borderId="72" xfId="0" applyNumberFormat="1" applyFont="1" applyFill="1" applyBorder="1" applyAlignment="1"/>
    <xf numFmtId="0" fontId="1" fillId="0" borderId="0" xfId="10"/>
    <xf numFmtId="0" fontId="93" fillId="23" borderId="19" xfId="10" applyFont="1" applyFill="1" applyBorder="1" applyAlignment="1">
      <alignment horizontal="center"/>
    </xf>
    <xf numFmtId="0" fontId="1" fillId="23" borderId="21" xfId="10" applyFill="1" applyBorder="1"/>
    <xf numFmtId="0" fontId="1" fillId="23" borderId="22" xfId="10" applyFill="1" applyBorder="1"/>
    <xf numFmtId="0" fontId="1" fillId="23" borderId="0" xfId="10" applyFill="1"/>
    <xf numFmtId="0" fontId="1" fillId="23" borderId="23" xfId="10" applyFill="1" applyBorder="1"/>
    <xf numFmtId="0" fontId="94" fillId="23" borderId="22" xfId="10" applyFont="1" applyFill="1" applyBorder="1"/>
    <xf numFmtId="0" fontId="93" fillId="23" borderId="22" xfId="10" applyFont="1" applyFill="1" applyBorder="1" applyAlignment="1">
      <alignment horizontal="center"/>
    </xf>
    <xf numFmtId="165" fontId="94" fillId="23" borderId="0" xfId="10" applyNumberFormat="1" applyFont="1" applyFill="1"/>
    <xf numFmtId="165" fontId="94" fillId="23" borderId="25" xfId="10" applyNumberFormat="1" applyFont="1" applyFill="1" applyBorder="1"/>
    <xf numFmtId="165" fontId="95" fillId="23" borderId="0" xfId="10" applyNumberFormat="1" applyFont="1" applyFill="1"/>
    <xf numFmtId="165" fontId="1" fillId="23" borderId="0" xfId="10" applyNumberFormat="1" applyFill="1"/>
    <xf numFmtId="0" fontId="93" fillId="23" borderId="0" xfId="10" applyFont="1" applyFill="1"/>
    <xf numFmtId="165" fontId="1" fillId="23" borderId="25" xfId="10" applyNumberFormat="1" applyFill="1" applyBorder="1"/>
    <xf numFmtId="165" fontId="82" fillId="23" borderId="0" xfId="10" applyNumberFormat="1" applyFont="1" applyFill="1"/>
    <xf numFmtId="0" fontId="1" fillId="23" borderId="28" xfId="10" applyFill="1" applyBorder="1"/>
    <xf numFmtId="165" fontId="95" fillId="23" borderId="29" xfId="10" applyNumberFormat="1" applyFont="1" applyFill="1" applyBorder="1"/>
    <xf numFmtId="0" fontId="1" fillId="23" borderId="29" xfId="10" applyFill="1" applyBorder="1"/>
    <xf numFmtId="0" fontId="1" fillId="23" borderId="31" xfId="10" applyFill="1" applyBorder="1"/>
    <xf numFmtId="178" fontId="5" fillId="24" borderId="3" xfId="8" applyNumberFormat="1" applyFont="1" applyFill="1" applyBorder="1" applyAlignment="1" applyProtection="1"/>
    <xf numFmtId="165" fontId="5" fillId="24" borderId="23" xfId="0" applyNumberFormat="1" applyFont="1" applyFill="1" applyBorder="1" applyAlignment="1"/>
    <xf numFmtId="165" fontId="6" fillId="24" borderId="23" xfId="0" applyNumberFormat="1" applyFont="1" applyFill="1" applyBorder="1" applyAlignme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0" fillId="0" borderId="121" xfId="7" applyFont="1" applyBorder="1" applyAlignment="1">
      <alignment horizontal="left" vertical="top"/>
    </xf>
    <xf numFmtId="0" fontId="90" fillId="0" borderId="122" xfId="7" applyFont="1" applyBorder="1" applyAlignment="1">
      <alignment horizontal="left" vertical="top"/>
    </xf>
    <xf numFmtId="0" fontId="90" fillId="0" borderId="123" xfId="7" applyFont="1" applyBorder="1" applyAlignment="1">
      <alignment horizontal="left" vertical="top"/>
    </xf>
    <xf numFmtId="0" fontId="90" fillId="0" borderId="42" xfId="7" applyFont="1" applyBorder="1" applyAlignment="1">
      <alignment horizontal="left" vertical="top"/>
    </xf>
    <xf numFmtId="0" fontId="90" fillId="0" borderId="3" xfId="7" applyFont="1" applyBorder="1" applyAlignment="1">
      <alignment horizontal="left" vertical="top"/>
    </xf>
    <xf numFmtId="0" fontId="90" fillId="0" borderId="66" xfId="7" applyFont="1" applyBorder="1" applyAlignment="1">
      <alignment horizontal="left" vertical="top"/>
    </xf>
    <xf numFmtId="0" fontId="90" fillId="0" borderId="124" xfId="7" applyFont="1" applyBorder="1" applyAlignment="1">
      <alignment horizontal="left" vertical="top"/>
    </xf>
    <xf numFmtId="0" fontId="90" fillId="0" borderId="38" xfId="7" applyFont="1" applyBorder="1" applyAlignment="1">
      <alignment horizontal="left" vertical="top"/>
    </xf>
    <xf numFmtId="0" fontId="90" fillId="0" borderId="76" xfId="7" applyFont="1" applyBorder="1" applyAlignment="1">
      <alignment horizontal="left" vertical="top"/>
    </xf>
    <xf numFmtId="0" fontId="82" fillId="16" borderId="22" xfId="7" applyFont="1" applyFill="1" applyBorder="1" applyAlignment="1">
      <alignment horizontal="center"/>
    </xf>
    <xf numFmtId="0" fontId="82" fillId="16" borderId="0" xfId="7" applyFont="1" applyFill="1" applyAlignment="1">
      <alignment horizontal="center"/>
    </xf>
    <xf numFmtId="0" fontId="90" fillId="16" borderId="22" xfId="7" applyFont="1" applyFill="1" applyBorder="1" applyAlignment="1">
      <alignment horizontal="center" vertical="center" wrapText="1"/>
    </xf>
    <xf numFmtId="0" fontId="90" fillId="16" borderId="0" xfId="7" applyFont="1" applyFill="1" applyAlignment="1">
      <alignment horizontal="center" vertical="center" wrapText="1"/>
    </xf>
    <xf numFmtId="0" fontId="90" fillId="16" borderId="23" xfId="7" applyFont="1" applyFill="1" applyBorder="1" applyAlignment="1">
      <alignment horizontal="center" vertical="center" wrapText="1"/>
    </xf>
    <xf numFmtId="0" fontId="90" fillId="16" borderId="28" xfId="7" applyFont="1" applyFill="1" applyBorder="1" applyAlignment="1">
      <alignment horizontal="center" vertical="center" wrapText="1"/>
    </xf>
    <xf numFmtId="0" fontId="90" fillId="16" borderId="29" xfId="7" applyFont="1" applyFill="1" applyBorder="1" applyAlignment="1">
      <alignment horizontal="center" vertical="center" wrapText="1"/>
    </xf>
    <xf numFmtId="0" fontId="90" fillId="16" borderId="31" xfId="7" applyFont="1" applyFill="1" applyBorder="1" applyAlignment="1">
      <alignment horizontal="center" vertical="center" wrapText="1"/>
    </xf>
    <xf numFmtId="0" fontId="90" fillId="0" borderId="28" xfId="7" applyFont="1" applyBorder="1" applyAlignment="1">
      <alignment horizontal="left"/>
    </xf>
    <xf numFmtId="0" fontId="90" fillId="0" borderId="29" xfId="7" applyFont="1" applyBorder="1" applyAlignment="1">
      <alignment horizontal="left"/>
    </xf>
    <xf numFmtId="0" fontId="90" fillId="16" borderId="121" xfId="7" applyFont="1" applyFill="1" applyBorder="1" applyAlignment="1">
      <alignment horizontal="center" vertical="center"/>
    </xf>
    <xf numFmtId="0" fontId="90" fillId="16" borderId="122" xfId="7" applyFont="1" applyFill="1" applyBorder="1" applyAlignment="1">
      <alignment horizontal="center" vertical="center"/>
    </xf>
    <xf numFmtId="0" fontId="90" fillId="16" borderId="123" xfId="7" applyFont="1" applyFill="1" applyBorder="1" applyAlignment="1">
      <alignment horizontal="center" vertical="center"/>
    </xf>
    <xf numFmtId="0" fontId="2" fillId="0" borderId="124" xfId="7" applyBorder="1" applyAlignment="1">
      <alignment horizontal="center"/>
    </xf>
    <xf numFmtId="0" fontId="2" fillId="0" borderId="38" xfId="7" applyBorder="1" applyAlignment="1">
      <alignment horizontal="center"/>
    </xf>
    <xf numFmtId="14" fontId="2" fillId="0" borderId="38" xfId="7" applyNumberFormat="1" applyBorder="1" applyAlignment="1">
      <alignment horizontal="center"/>
    </xf>
    <xf numFmtId="0" fontId="90" fillId="0" borderId="38" xfId="7" applyFont="1" applyBorder="1" applyAlignment="1">
      <alignment horizontal="left" vertical="center"/>
    </xf>
    <xf numFmtId="0" fontId="90" fillId="0" borderId="76" xfId="7" applyFont="1" applyBorder="1" applyAlignment="1">
      <alignment horizontal="left" vertical="center"/>
    </xf>
    <xf numFmtId="0" fontId="2" fillId="0" borderId="67" xfId="7" applyBorder="1" applyAlignment="1">
      <alignment horizontal="left" vertical="center"/>
    </xf>
    <xf numFmtId="0" fontId="2" fillId="0" borderId="2" xfId="7" applyBorder="1" applyAlignment="1">
      <alignment horizontal="left" vertical="center"/>
    </xf>
    <xf numFmtId="0" fontId="2" fillId="0" borderId="68" xfId="7" applyBorder="1" applyAlignment="1">
      <alignment horizontal="left" vertical="center"/>
    </xf>
    <xf numFmtId="0" fontId="86" fillId="0" borderId="67" xfId="7" applyFont="1" applyBorder="1" applyAlignment="1">
      <alignment horizontal="left" vertical="center"/>
    </xf>
    <xf numFmtId="0" fontId="86" fillId="0" borderId="2" xfId="7" applyFont="1" applyBorder="1" applyAlignment="1">
      <alignment horizontal="left" vertical="center"/>
    </xf>
    <xf numFmtId="0" fontId="86" fillId="0" borderId="68" xfId="7" applyFont="1" applyBorder="1" applyAlignment="1">
      <alignment horizontal="left" vertical="center"/>
    </xf>
    <xf numFmtId="0" fontId="82" fillId="0" borderId="73" xfId="7" applyFont="1" applyBorder="1" applyAlignment="1">
      <alignment horizontal="center" vertical="center"/>
    </xf>
    <xf numFmtId="0" fontId="82" fillId="0" borderId="74" xfId="7" applyFont="1" applyBorder="1" applyAlignment="1">
      <alignment horizontal="center" vertical="center"/>
    </xf>
    <xf numFmtId="0" fontId="82" fillId="0" borderId="120" xfId="7" applyFont="1" applyBorder="1" applyAlignment="1">
      <alignment horizontal="center" vertical="center"/>
    </xf>
    <xf numFmtId="0" fontId="83" fillId="16" borderId="106" xfId="7" applyFont="1" applyFill="1" applyBorder="1" applyAlignment="1">
      <alignment horizontal="center"/>
    </xf>
    <xf numFmtId="0" fontId="83" fillId="16" borderId="107" xfId="7" applyFont="1" applyFill="1" applyBorder="1" applyAlignment="1">
      <alignment horizontal="center"/>
    </xf>
    <xf numFmtId="0" fontId="83" fillId="16" borderId="108" xfId="7" applyFont="1" applyFill="1" applyBorder="1" applyAlignment="1">
      <alignment horizontal="center"/>
    </xf>
    <xf numFmtId="0" fontId="87" fillId="18" borderId="0" xfId="7" applyFont="1" applyFill="1" applyAlignment="1">
      <alignment horizontal="center" vertical="center" textRotation="90"/>
    </xf>
    <xf numFmtId="0" fontId="88" fillId="0" borderId="19" xfId="7" applyFont="1" applyBorder="1" applyAlignment="1">
      <alignment horizontal="center" vertical="center"/>
    </xf>
    <xf numFmtId="0" fontId="89" fillId="0" borderId="20" xfId="7" applyFont="1" applyBorder="1" applyAlignment="1">
      <alignment horizontal="center" vertical="center"/>
    </xf>
    <xf numFmtId="0" fontId="88" fillId="0" borderId="20" xfId="7" applyFont="1" applyBorder="1" applyAlignment="1">
      <alignment horizontal="center" vertical="center"/>
    </xf>
    <xf numFmtId="0" fontId="2" fillId="0" borderId="20" xfId="7" applyBorder="1" applyAlignment="1">
      <alignment horizontal="center"/>
    </xf>
    <xf numFmtId="0" fontId="2" fillId="0" borderId="21" xfId="7" applyBorder="1" applyAlignment="1">
      <alignment horizontal="center"/>
    </xf>
    <xf numFmtId="0" fontId="90" fillId="0" borderId="22" xfId="7" applyFont="1" applyBorder="1" applyAlignment="1">
      <alignment horizontal="center" vertical="center"/>
    </xf>
    <xf numFmtId="0" fontId="90" fillId="0" borderId="0" xfId="7" applyFont="1" applyAlignment="1">
      <alignment horizontal="center" vertical="center"/>
    </xf>
    <xf numFmtId="0" fontId="90" fillId="0" borderId="22" xfId="7" applyFont="1" applyBorder="1" applyAlignment="1">
      <alignment horizontal="center"/>
    </xf>
    <xf numFmtId="0" fontId="90" fillId="0" borderId="0" xfId="7" applyFont="1" applyAlignment="1">
      <alignment horizontal="center"/>
    </xf>
    <xf numFmtId="0" fontId="90" fillId="0" borderId="23" xfId="7" applyFont="1" applyBorder="1" applyAlignment="1">
      <alignment horizontal="center"/>
    </xf>
    <xf numFmtId="0" fontId="91" fillId="0" borderId="0" xfId="7" applyFont="1" applyAlignment="1">
      <alignment horizontal="center" vertical="center"/>
    </xf>
    <xf numFmtId="0" fontId="88" fillId="0" borderId="22" xfId="7" applyFont="1" applyBorder="1" applyAlignment="1">
      <alignment horizontal="center" vertical="center"/>
    </xf>
    <xf numFmtId="0" fontId="87" fillId="0" borderId="0" xfId="7" applyFont="1" applyAlignment="1">
      <alignment horizontal="center" vertical="center"/>
    </xf>
    <xf numFmtId="0" fontId="88" fillId="0" borderId="0" xfId="7" applyFont="1" applyAlignment="1">
      <alignment horizontal="center" vertical="center"/>
    </xf>
    <xf numFmtId="0" fontId="2" fillId="0" borderId="0" xfId="7" applyAlignment="1">
      <alignment horizontal="center"/>
    </xf>
    <xf numFmtId="0" fontId="2" fillId="0" borderId="23" xfId="7" applyBorder="1" applyAlignment="1">
      <alignment horizontal="center"/>
    </xf>
    <xf numFmtId="0" fontId="82" fillId="0" borderId="42" xfId="7" applyFont="1" applyBorder="1" applyAlignment="1">
      <alignment horizontal="center"/>
    </xf>
    <xf numFmtId="0" fontId="82" fillId="0" borderId="3" xfId="7" applyFont="1" applyBorder="1" applyAlignment="1">
      <alignment horizontal="center"/>
    </xf>
    <xf numFmtId="0" fontId="82" fillId="0" borderId="66" xfId="7" applyFont="1" applyBorder="1" applyAlignment="1">
      <alignment horizontal="center"/>
    </xf>
    <xf numFmtId="0" fontId="82" fillId="16" borderId="42" xfId="7" applyFont="1" applyFill="1" applyBorder="1" applyAlignment="1">
      <alignment horizontal="center"/>
    </xf>
    <xf numFmtId="0" fontId="82" fillId="16" borderId="3" xfId="7" applyFont="1" applyFill="1" applyBorder="1" applyAlignment="1">
      <alignment horizontal="center"/>
    </xf>
    <xf numFmtId="0" fontId="82" fillId="18" borderId="3" xfId="7" applyFont="1" applyFill="1" applyBorder="1" applyAlignment="1">
      <alignment horizontal="center"/>
    </xf>
    <xf numFmtId="0" fontId="82" fillId="18" borderId="66" xfId="7" applyFont="1" applyFill="1" applyBorder="1" applyAlignment="1">
      <alignment horizontal="center"/>
    </xf>
    <xf numFmtId="0" fontId="82" fillId="0" borderId="67" xfId="7" applyFont="1" applyBorder="1" applyAlignment="1">
      <alignment horizontal="center"/>
    </xf>
    <xf numFmtId="0" fontId="82" fillId="0" borderId="2" xfId="7" applyFont="1" applyBorder="1" applyAlignment="1">
      <alignment horizontal="center"/>
    </xf>
    <xf numFmtId="0" fontId="83" fillId="16" borderId="117" xfId="7" applyFont="1" applyFill="1" applyBorder="1" applyAlignment="1">
      <alignment horizontal="center"/>
    </xf>
    <xf numFmtId="0" fontId="83" fillId="16" borderId="118" xfId="7" applyFont="1" applyFill="1" applyBorder="1" applyAlignment="1">
      <alignment horizontal="center"/>
    </xf>
    <xf numFmtId="0" fontId="83" fillId="16" borderId="119" xfId="7" applyFont="1" applyFill="1" applyBorder="1" applyAlignment="1">
      <alignment horizontal="center"/>
    </xf>
    <xf numFmtId="0" fontId="2" fillId="0" borderId="114" xfId="7" applyBorder="1" applyAlignment="1">
      <alignment horizontal="left" vertical="center"/>
    </xf>
    <xf numFmtId="0" fontId="2" fillId="0" borderId="115" xfId="7" applyBorder="1" applyAlignment="1">
      <alignment horizontal="left" vertical="center"/>
    </xf>
    <xf numFmtId="0" fontId="2" fillId="0" borderId="116" xfId="7" applyBorder="1" applyAlignment="1">
      <alignment horizontal="left" vertical="center"/>
    </xf>
    <xf numFmtId="0" fontId="82" fillId="0" borderId="42" xfId="7" applyFont="1" applyBorder="1" applyAlignment="1">
      <alignment horizontal="left" wrapText="1"/>
    </xf>
    <xf numFmtId="0" fontId="82" fillId="0" borderId="3" xfId="7" applyFont="1" applyBorder="1" applyAlignment="1">
      <alignment horizontal="left" wrapText="1"/>
    </xf>
    <xf numFmtId="0" fontId="82" fillId="0" borderId="3" xfId="7" applyFont="1" applyBorder="1" applyAlignment="1">
      <alignment horizontal="center" vertical="center"/>
    </xf>
    <xf numFmtId="0" fontId="82" fillId="0" borderId="66" xfId="7" applyFont="1" applyBorder="1" applyAlignment="1">
      <alignment horizontal="center" vertical="center"/>
    </xf>
    <xf numFmtId="0" fontId="2" fillId="0" borderId="3" xfId="7" applyBorder="1" applyAlignment="1">
      <alignment horizontal="center" vertical="center"/>
    </xf>
    <xf numFmtId="0" fontId="2" fillId="0" borderId="3" xfId="7" applyBorder="1" applyAlignment="1">
      <alignment horizontal="left" vertical="center"/>
    </xf>
    <xf numFmtId="0" fontId="2" fillId="0" borderId="1" xfId="7" applyBorder="1" applyAlignment="1">
      <alignment horizontal="left" vertical="center"/>
    </xf>
    <xf numFmtId="0" fontId="2" fillId="0" borderId="0" xfId="7" applyAlignment="1">
      <alignment horizontal="center" vertical="center"/>
    </xf>
    <xf numFmtId="0" fontId="2" fillId="0" borderId="42" xfId="7" applyBorder="1" applyAlignment="1">
      <alignment horizontal="left" vertical="center"/>
    </xf>
    <xf numFmtId="0" fontId="2" fillId="0" borderId="3" xfId="7" applyBorder="1" applyAlignment="1">
      <alignment horizontal="center" wrapText="1"/>
    </xf>
    <xf numFmtId="0" fontId="2" fillId="17" borderId="66" xfId="7" applyFill="1" applyBorder="1" applyAlignment="1">
      <alignment horizontal="center"/>
    </xf>
    <xf numFmtId="0" fontId="2" fillId="0" borderId="66" xfId="7" applyBorder="1" applyAlignment="1">
      <alignment horizontal="left" vertical="center"/>
    </xf>
    <xf numFmtId="0" fontId="83" fillId="19" borderId="22" xfId="7" applyFont="1" applyFill="1" applyBorder="1" applyAlignment="1">
      <alignment horizontal="center"/>
    </xf>
    <xf numFmtId="0" fontId="83" fillId="19" borderId="0" xfId="7" applyFont="1" applyFill="1" applyAlignment="1">
      <alignment horizontal="center"/>
    </xf>
    <xf numFmtId="0" fontId="83" fillId="19" borderId="23" xfId="7" applyFont="1" applyFill="1" applyBorder="1" applyAlignment="1">
      <alignment horizontal="center"/>
    </xf>
    <xf numFmtId="0" fontId="85" fillId="19" borderId="22" xfId="7" applyFont="1" applyFill="1" applyBorder="1" applyAlignment="1">
      <alignment horizontal="center"/>
    </xf>
    <xf numFmtId="0" fontId="85" fillId="19" borderId="0" xfId="7" applyFont="1" applyFill="1" applyAlignment="1">
      <alignment horizontal="center"/>
    </xf>
    <xf numFmtId="0" fontId="85" fillId="19" borderId="23" xfId="7" applyFont="1" applyFill="1" applyBorder="1" applyAlignment="1">
      <alignment horizontal="center"/>
    </xf>
    <xf numFmtId="0" fontId="7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65" fontId="5" fillId="0" borderId="5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0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165" fontId="6" fillId="0" borderId="8" xfId="0" applyNumberFormat="1" applyFont="1" applyBorder="1" applyAlignment="1">
      <alignment horizontal="center"/>
    </xf>
    <xf numFmtId="165" fontId="6" fillId="0" borderId="9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4" fontId="5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3" fillId="3" borderId="22" xfId="0" applyFont="1" applyFill="1" applyBorder="1" applyAlignment="1">
      <alignment horizontal="left" vertical="top"/>
    </xf>
    <xf numFmtId="0" fontId="3" fillId="3" borderId="0" xfId="0" applyFont="1" applyFill="1" applyAlignment="1">
      <alignment horizontal="left" vertical="top"/>
    </xf>
    <xf numFmtId="0" fontId="5" fillId="3" borderId="22" xfId="0" applyFont="1" applyFill="1" applyBorder="1" applyAlignment="1">
      <alignment horizontal="center"/>
    </xf>
    <xf numFmtId="0" fontId="5" fillId="3" borderId="22" xfId="0" applyFont="1" applyFill="1" applyBorder="1" applyAlignment="1">
      <alignment horizontal="left"/>
    </xf>
    <xf numFmtId="0" fontId="5" fillId="3" borderId="0" xfId="0" applyFont="1" applyFill="1" applyAlignment="1">
      <alignment horizontal="left"/>
    </xf>
    <xf numFmtId="0" fontId="3" fillId="3" borderId="10" xfId="0" applyFont="1" applyFill="1" applyBorder="1" applyAlignment="1">
      <alignment horizontal="left" vertical="top"/>
    </xf>
    <xf numFmtId="0" fontId="3" fillId="3" borderId="11" xfId="0" applyFont="1" applyFill="1" applyBorder="1" applyAlignment="1">
      <alignment horizontal="left" vertical="top"/>
    </xf>
    <xf numFmtId="0" fontId="3" fillId="3" borderId="27" xfId="0" applyFont="1" applyFill="1" applyBorder="1" applyAlignment="1">
      <alignment horizontal="left" vertical="top"/>
    </xf>
    <xf numFmtId="0" fontId="13" fillId="3" borderId="22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3" borderId="28" xfId="0" applyFont="1" applyFill="1" applyBorder="1" applyAlignment="1">
      <alignment horizontal="center" vertical="center"/>
    </xf>
    <xf numFmtId="0" fontId="13" fillId="3" borderId="29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3" borderId="23" xfId="0" applyFont="1" applyFill="1" applyBorder="1" applyAlignment="1">
      <alignment horizontal="center" vertical="center"/>
    </xf>
    <xf numFmtId="0" fontId="13" fillId="3" borderId="30" xfId="0" applyFont="1" applyFill="1" applyBorder="1" applyAlignment="1">
      <alignment horizontal="center" vertical="center"/>
    </xf>
    <xf numFmtId="0" fontId="13" fillId="3" borderId="31" xfId="0" applyFont="1" applyFill="1" applyBorder="1" applyAlignment="1">
      <alignment horizontal="center" vertical="center"/>
    </xf>
    <xf numFmtId="0" fontId="5" fillId="3" borderId="24" xfId="0" applyFont="1" applyFill="1" applyBorder="1" applyAlignment="1">
      <alignment horizontal="center"/>
    </xf>
    <xf numFmtId="0" fontId="5" fillId="3" borderId="25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left" vertical="top"/>
    </xf>
    <xf numFmtId="0" fontId="12" fillId="3" borderId="11" xfId="0" applyFont="1" applyFill="1" applyBorder="1" applyAlignment="1">
      <alignment horizontal="left" vertical="top"/>
    </xf>
    <xf numFmtId="0" fontId="11" fillId="4" borderId="39" xfId="0" applyFont="1" applyFill="1" applyBorder="1" applyAlignment="1">
      <alignment horizontal="center"/>
    </xf>
    <xf numFmtId="0" fontId="20" fillId="5" borderId="36" xfId="0" applyFont="1" applyFill="1" applyBorder="1" applyAlignment="1"/>
    <xf numFmtId="0" fontId="22" fillId="4" borderId="0" xfId="0" applyFont="1" applyFill="1" applyBorder="1" applyAlignment="1">
      <alignment horizontal="center" vertical="center"/>
    </xf>
    <xf numFmtId="0" fontId="20" fillId="5" borderId="43" xfId="0" applyFont="1" applyFill="1" applyBorder="1" applyAlignment="1"/>
    <xf numFmtId="0" fontId="20" fillId="5" borderId="44" xfId="0" applyFont="1" applyFill="1" applyBorder="1" applyAlignment="1"/>
    <xf numFmtId="0" fontId="20" fillId="5" borderId="0" xfId="0" applyFont="1" applyFill="1" applyBorder="1" applyAlignment="1"/>
    <xf numFmtId="0" fontId="4" fillId="5" borderId="0" xfId="0" applyFont="1" applyFill="1" applyBorder="1" applyAlignment="1"/>
    <xf numFmtId="0" fontId="20" fillId="5" borderId="23" xfId="0" applyFont="1" applyFill="1" applyBorder="1" applyAlignment="1"/>
    <xf numFmtId="0" fontId="20" fillId="5" borderId="45" xfId="0" applyFont="1" applyFill="1" applyBorder="1" applyAlignment="1"/>
    <xf numFmtId="0" fontId="20" fillId="5" borderId="48" xfId="0" applyFont="1" applyFill="1" applyBorder="1" applyAlignment="1"/>
    <xf numFmtId="0" fontId="20" fillId="5" borderId="49" xfId="0" applyFont="1" applyFill="1" applyBorder="1" applyAlignment="1"/>
    <xf numFmtId="0" fontId="15" fillId="7" borderId="62" xfId="0" applyFont="1" applyFill="1" applyBorder="1" applyAlignment="1">
      <alignment horizontal="center"/>
    </xf>
    <xf numFmtId="0" fontId="20" fillId="0" borderId="63" xfId="0" applyFont="1" applyBorder="1" applyAlignment="1"/>
    <xf numFmtId="0" fontId="20" fillId="0" borderId="64" xfId="0" applyFont="1" applyBorder="1" applyAlignment="1"/>
    <xf numFmtId="0" fontId="14" fillId="4" borderId="33" xfId="0" applyFont="1" applyFill="1" applyBorder="1" applyAlignment="1">
      <alignment horizontal="left" wrapText="1"/>
    </xf>
    <xf numFmtId="0" fontId="14" fillId="4" borderId="32" xfId="0" applyFont="1" applyFill="1" applyBorder="1" applyAlignment="1">
      <alignment horizontal="left" wrapText="1"/>
    </xf>
    <xf numFmtId="0" fontId="20" fillId="5" borderId="3" xfId="0" applyFont="1" applyFill="1" applyBorder="1" applyAlignment="1">
      <alignment horizontal="center"/>
    </xf>
    <xf numFmtId="0" fontId="17" fillId="4" borderId="3" xfId="0" applyFont="1" applyFill="1" applyBorder="1" applyAlignment="1">
      <alignment horizontal="center"/>
    </xf>
    <xf numFmtId="0" fontId="20" fillId="5" borderId="3" xfId="0" applyFont="1" applyFill="1" applyBorder="1" applyAlignment="1"/>
    <xf numFmtId="0" fontId="14" fillId="4" borderId="46" xfId="0" applyFont="1" applyFill="1" applyBorder="1" applyAlignment="1">
      <alignment horizontal="center"/>
    </xf>
    <xf numFmtId="0" fontId="20" fillId="5" borderId="37" xfId="0" applyFont="1" applyFill="1" applyBorder="1" applyAlignment="1"/>
    <xf numFmtId="167" fontId="11" fillId="7" borderId="33" xfId="0" applyNumberFormat="1" applyFont="1" applyFill="1" applyBorder="1" applyAlignment="1">
      <alignment horizontal="center"/>
    </xf>
    <xf numFmtId="0" fontId="20" fillId="0" borderId="32" xfId="0" applyFont="1" applyBorder="1" applyAlignment="1"/>
    <xf numFmtId="0" fontId="14" fillId="8" borderId="33" xfId="0" applyFont="1" applyFill="1" applyBorder="1" applyAlignment="1">
      <alignment horizontal="center" vertical="center"/>
    </xf>
    <xf numFmtId="0" fontId="20" fillId="5" borderId="32" xfId="0" applyFont="1" applyFill="1" applyBorder="1">
      <alignment vertical="center"/>
    </xf>
    <xf numFmtId="0" fontId="11" fillId="7" borderId="33" xfId="0" applyFont="1" applyFill="1" applyBorder="1" applyAlignment="1">
      <alignment horizontal="center"/>
    </xf>
    <xf numFmtId="6" fontId="11" fillId="4" borderId="3" xfId="0" applyNumberFormat="1" applyFont="1" applyFill="1" applyBorder="1" applyAlignment="1">
      <alignment horizontal="center"/>
    </xf>
    <xf numFmtId="0" fontId="14" fillId="4" borderId="37" xfId="0" applyFont="1" applyFill="1" applyBorder="1" applyAlignment="1">
      <alignment horizontal="center" wrapText="1"/>
    </xf>
    <xf numFmtId="0" fontId="20" fillId="5" borderId="32" xfId="0" applyFont="1" applyFill="1" applyBorder="1" applyAlignment="1"/>
    <xf numFmtId="0" fontId="14" fillId="4" borderId="37" xfId="0" applyFont="1" applyFill="1" applyBorder="1" applyAlignment="1">
      <alignment horizontal="center"/>
    </xf>
    <xf numFmtId="0" fontId="14" fillId="4" borderId="47" xfId="0" applyFont="1" applyFill="1" applyBorder="1" applyAlignment="1">
      <alignment horizontal="center"/>
    </xf>
    <xf numFmtId="0" fontId="14" fillId="4" borderId="22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/>
    </xf>
    <xf numFmtId="0" fontId="14" fillId="4" borderId="42" xfId="0" applyFont="1" applyFill="1" applyBorder="1" applyAlignment="1">
      <alignment horizontal="left"/>
    </xf>
    <xf numFmtId="0" fontId="14" fillId="4" borderId="42" xfId="0" applyFont="1" applyFill="1" applyBorder="1" applyAlignment="1">
      <alignment horizontal="center"/>
    </xf>
    <xf numFmtId="0" fontId="11" fillId="4" borderId="42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6" fillId="4" borderId="2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6" fillId="4" borderId="23" xfId="0" applyFont="1" applyFill="1" applyBorder="1" applyAlignment="1">
      <alignment horizontal="center" vertical="center"/>
    </xf>
    <xf numFmtId="0" fontId="21" fillId="4" borderId="22" xfId="0" applyFont="1" applyFill="1" applyBorder="1" applyAlignment="1">
      <alignment horizontal="center"/>
    </xf>
    <xf numFmtId="0" fontId="19" fillId="0" borderId="33" xfId="0" applyFont="1" applyFill="1" applyBorder="1" applyAlignment="1">
      <alignment horizontal="center"/>
    </xf>
    <xf numFmtId="0" fontId="20" fillId="0" borderId="32" xfId="0" applyFont="1" applyFill="1" applyBorder="1" applyAlignment="1"/>
    <xf numFmtId="0" fontId="14" fillId="4" borderId="0" xfId="0" applyFont="1" applyFill="1" applyBorder="1" applyAlignment="1">
      <alignment horizontal="center" vertical="top"/>
    </xf>
    <xf numFmtId="0" fontId="20" fillId="5" borderId="14" xfId="0" applyFont="1" applyFill="1" applyBorder="1" applyAlignment="1"/>
    <xf numFmtId="0" fontId="14" fillId="4" borderId="37" xfId="0" applyFont="1" applyFill="1" applyBorder="1" applyAlignment="1">
      <alignment horizontal="left"/>
    </xf>
    <xf numFmtId="0" fontId="11" fillId="4" borderId="33" xfId="0" applyFont="1" applyFill="1" applyBorder="1" applyAlignment="1">
      <alignment horizontal="center"/>
    </xf>
    <xf numFmtId="0" fontId="18" fillId="5" borderId="0" xfId="0" applyFont="1" applyFill="1" applyBorder="1" applyAlignment="1">
      <alignment horizontal="center"/>
    </xf>
    <xf numFmtId="0" fontId="18" fillId="5" borderId="14" xfId="0" applyFont="1" applyFill="1" applyBorder="1" applyAlignment="1">
      <alignment horizontal="center"/>
    </xf>
    <xf numFmtId="0" fontId="5" fillId="4" borderId="53" xfId="0" applyFont="1" applyFill="1" applyBorder="1" applyAlignment="1">
      <alignment horizontal="center"/>
    </xf>
    <xf numFmtId="0" fontId="23" fillId="5" borderId="53" xfId="0" applyFont="1" applyFill="1" applyBorder="1" applyAlignment="1"/>
    <xf numFmtId="0" fontId="23" fillId="5" borderId="54" xfId="0" applyFont="1" applyFill="1" applyBorder="1" applyAlignment="1"/>
    <xf numFmtId="0" fontId="14" fillId="7" borderId="46" xfId="0" applyFont="1" applyFill="1" applyBorder="1" applyAlignment="1">
      <alignment horizontal="center"/>
    </xf>
    <xf numFmtId="0" fontId="20" fillId="0" borderId="37" xfId="0" applyFont="1" applyBorder="1" applyAlignment="1"/>
    <xf numFmtId="0" fontId="25" fillId="0" borderId="37" xfId="0" applyFont="1" applyBorder="1" applyAlignment="1">
      <alignment horizontal="center" vertical="center"/>
    </xf>
    <xf numFmtId="0" fontId="25" fillId="0" borderId="58" xfId="0" applyFont="1" applyBorder="1" applyAlignment="1">
      <alignment horizontal="center" vertical="center"/>
    </xf>
    <xf numFmtId="0" fontId="24" fillId="7" borderId="46" xfId="0" applyFont="1" applyFill="1" applyBorder="1" applyAlignment="1">
      <alignment horizontal="center" vertical="center"/>
    </xf>
    <xf numFmtId="0" fontId="20" fillId="0" borderId="58" xfId="0" applyFont="1" applyBorder="1" applyAlignment="1"/>
    <xf numFmtId="0" fontId="14" fillId="4" borderId="3" xfId="0" applyFont="1" applyFill="1" applyBorder="1" applyAlignment="1">
      <alignment horizontal="center"/>
    </xf>
    <xf numFmtId="0" fontId="24" fillId="6" borderId="19" xfId="0" applyFont="1" applyFill="1" applyBorder="1" applyAlignment="1">
      <alignment horizontal="center"/>
    </xf>
    <xf numFmtId="0" fontId="20" fillId="2" borderId="20" xfId="0" applyFont="1" applyFill="1" applyBorder="1" applyAlignment="1"/>
    <xf numFmtId="0" fontId="20" fillId="2" borderId="21" xfId="0" applyFont="1" applyFill="1" applyBorder="1" applyAlignment="1"/>
    <xf numFmtId="0" fontId="20" fillId="2" borderId="22" xfId="0" applyFont="1" applyFill="1" applyBorder="1" applyAlignment="1"/>
    <xf numFmtId="0" fontId="4" fillId="2" borderId="0" xfId="0" applyFont="1" applyFill="1" applyBorder="1" applyAlignment="1"/>
    <xf numFmtId="0" fontId="20" fillId="2" borderId="23" xfId="0" applyFont="1" applyFill="1" applyBorder="1" applyAlignment="1"/>
    <xf numFmtId="0" fontId="20" fillId="2" borderId="55" xfId="0" applyFont="1" applyFill="1" applyBorder="1" applyAlignment="1"/>
    <xf numFmtId="0" fontId="20" fillId="2" borderId="56" xfId="0" applyFont="1" applyFill="1" applyBorder="1" applyAlignment="1"/>
    <xf numFmtId="0" fontId="20" fillId="2" borderId="57" xfId="0" applyFont="1" applyFill="1" applyBorder="1" applyAlignment="1"/>
    <xf numFmtId="0" fontId="11" fillId="4" borderId="46" xfId="0" applyFont="1" applyFill="1" applyBorder="1" applyAlignment="1">
      <alignment horizontal="center"/>
    </xf>
    <xf numFmtId="0" fontId="11" fillId="4" borderId="37" xfId="0" applyFont="1" applyFill="1" applyBorder="1" applyAlignment="1">
      <alignment horizontal="center"/>
    </xf>
    <xf numFmtId="0" fontId="11" fillId="4" borderId="47" xfId="0" applyFont="1" applyFill="1" applyBorder="1" applyAlignment="1">
      <alignment horizontal="center"/>
    </xf>
    <xf numFmtId="0" fontId="14" fillId="4" borderId="50" xfId="0" applyFont="1" applyFill="1" applyBorder="1" applyAlignment="1">
      <alignment horizontal="center"/>
    </xf>
    <xf numFmtId="0" fontId="14" fillId="4" borderId="51" xfId="0" applyFont="1" applyFill="1" applyBorder="1" applyAlignment="1">
      <alignment horizontal="center"/>
    </xf>
    <xf numFmtId="0" fontId="14" fillId="4" borderId="52" xfId="0" applyFont="1" applyFill="1" applyBorder="1" applyAlignment="1">
      <alignment horizontal="center"/>
    </xf>
    <xf numFmtId="6" fontId="11" fillId="4" borderId="38" xfId="0" applyNumberFormat="1" applyFont="1" applyFill="1" applyBorder="1" applyAlignment="1">
      <alignment horizontal="center"/>
    </xf>
    <xf numFmtId="0" fontId="18" fillId="7" borderId="46" xfId="0" applyFont="1" applyFill="1" applyBorder="1" applyAlignment="1">
      <alignment horizontal="center" vertical="center"/>
    </xf>
    <xf numFmtId="0" fontId="18" fillId="7" borderId="37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left"/>
    </xf>
    <xf numFmtId="0" fontId="14" fillId="5" borderId="5" xfId="0" applyFont="1" applyFill="1" applyBorder="1" applyAlignment="1">
      <alignment horizontal="left"/>
    </xf>
    <xf numFmtId="0" fontId="14" fillId="5" borderId="67" xfId="0" applyFont="1" applyFill="1" applyBorder="1" applyAlignment="1">
      <alignment horizontal="center"/>
    </xf>
    <xf numFmtId="0" fontId="14" fillId="5" borderId="2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11" fillId="5" borderId="68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center"/>
    </xf>
    <xf numFmtId="0" fontId="36" fillId="4" borderId="22" xfId="0" applyFont="1" applyFill="1" applyBorder="1" applyAlignment="1">
      <alignment horizontal="center"/>
    </xf>
    <xf numFmtId="0" fontId="20" fillId="5" borderId="17" xfId="0" applyFont="1" applyFill="1" applyBorder="1" applyAlignment="1">
      <alignment horizontal="center"/>
    </xf>
    <xf numFmtId="0" fontId="14" fillId="5" borderId="42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65" fontId="14" fillId="5" borderId="16" xfId="0" applyNumberFormat="1" applyFont="1" applyFill="1" applyBorder="1" applyAlignment="1">
      <alignment horizontal="center"/>
    </xf>
    <xf numFmtId="0" fontId="14" fillId="5" borderId="72" xfId="0" applyFont="1" applyFill="1" applyBorder="1" applyAlignment="1">
      <alignment horizontal="center"/>
    </xf>
    <xf numFmtId="0" fontId="14" fillId="5" borderId="67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4" fillId="5" borderId="4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28" fillId="5" borderId="3" xfId="0" applyFont="1" applyFill="1" applyBorder="1" applyAlignment="1">
      <alignment horizontal="center" vertical="center"/>
    </xf>
    <xf numFmtId="0" fontId="28" fillId="5" borderId="66" xfId="0" applyFont="1" applyFill="1" applyBorder="1" applyAlignment="1">
      <alignment horizontal="center" vertical="center"/>
    </xf>
    <xf numFmtId="165" fontId="11" fillId="5" borderId="1" xfId="0" applyNumberFormat="1" applyFont="1" applyFill="1" applyBorder="1" applyAlignment="1">
      <alignment horizontal="center"/>
    </xf>
    <xf numFmtId="0" fontId="11" fillId="5" borderId="5" xfId="0" applyFont="1" applyFill="1" applyBorder="1" applyAlignment="1">
      <alignment horizontal="center"/>
    </xf>
    <xf numFmtId="165" fontId="11" fillId="5" borderId="3" xfId="0" applyNumberFormat="1" applyFont="1" applyFill="1" applyBorder="1" applyAlignment="1">
      <alignment horizontal="center"/>
    </xf>
    <xf numFmtId="0" fontId="11" fillId="5" borderId="66" xfId="0" applyFont="1" applyFill="1" applyBorder="1" applyAlignment="1">
      <alignment horizontal="center"/>
    </xf>
    <xf numFmtId="0" fontId="14" fillId="5" borderId="68" xfId="0" applyFont="1" applyFill="1" applyBorder="1" applyAlignment="1">
      <alignment horizontal="left"/>
    </xf>
    <xf numFmtId="0" fontId="11" fillId="5" borderId="3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1" fillId="5" borderId="4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/>
    </xf>
    <xf numFmtId="0" fontId="11" fillId="7" borderId="0" xfId="0" applyFont="1" applyFill="1" applyBorder="1" applyAlignment="1">
      <alignment horizontal="left" vertical="center"/>
    </xf>
    <xf numFmtId="0" fontId="20" fillId="0" borderId="0" xfId="0" applyFont="1" applyBorder="1" applyAlignment="1"/>
    <xf numFmtId="0" fontId="27" fillId="7" borderId="0" xfId="0" applyFont="1" applyFill="1" applyBorder="1" applyAlignment="1">
      <alignment horizontal="center"/>
    </xf>
    <xf numFmtId="0" fontId="31" fillId="7" borderId="0" xfId="0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/>
    </xf>
    <xf numFmtId="0" fontId="14" fillId="5" borderId="66" xfId="0" applyFont="1" applyFill="1" applyBorder="1" applyAlignment="1">
      <alignment horizontal="center"/>
    </xf>
    <xf numFmtId="0" fontId="11" fillId="5" borderId="6" xfId="0" applyFont="1" applyFill="1" applyBorder="1" applyAlignment="1">
      <alignment horizontal="center"/>
    </xf>
    <xf numFmtId="0" fontId="11" fillId="5" borderId="7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/>
    </xf>
    <xf numFmtId="0" fontId="14" fillId="4" borderId="80" xfId="0" applyFont="1" applyFill="1" applyBorder="1" applyAlignment="1">
      <alignment horizontal="center"/>
    </xf>
    <xf numFmtId="0" fontId="14" fillId="4" borderId="17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165" fontId="20" fillId="5" borderId="17" xfId="0" applyNumberFormat="1" applyFont="1" applyFill="1" applyBorder="1" applyAlignment="1">
      <alignment horizontal="center"/>
    </xf>
    <xf numFmtId="0" fontId="19" fillId="4" borderId="19" xfId="0" applyFont="1" applyFill="1" applyBorder="1" applyAlignment="1">
      <alignment horizontal="center" vertical="center"/>
    </xf>
    <xf numFmtId="0" fontId="20" fillId="5" borderId="20" xfId="0" applyFont="1" applyFill="1" applyBorder="1" applyAlignment="1">
      <alignment horizontal="center"/>
    </xf>
    <xf numFmtId="0" fontId="20" fillId="5" borderId="22" xfId="0" applyFont="1" applyFill="1" applyBorder="1" applyAlignment="1">
      <alignment horizontal="center"/>
    </xf>
    <xf numFmtId="0" fontId="20" fillId="5" borderId="0" xfId="0" applyFont="1" applyFill="1" applyBorder="1" applyAlignment="1">
      <alignment horizontal="center"/>
    </xf>
    <xf numFmtId="0" fontId="34" fillId="5" borderId="10" xfId="0" applyFont="1" applyFill="1" applyBorder="1" applyAlignment="1">
      <alignment horizontal="center"/>
    </xf>
    <xf numFmtId="0" fontId="34" fillId="5" borderId="11" xfId="0" applyFont="1" applyFill="1" applyBorder="1" applyAlignment="1">
      <alignment horizontal="center"/>
    </xf>
    <xf numFmtId="0" fontId="34" fillId="5" borderId="27" xfId="0" applyFont="1" applyFill="1" applyBorder="1" applyAlignment="1">
      <alignment horizontal="center"/>
    </xf>
    <xf numFmtId="0" fontId="34" fillId="5" borderId="16" xfId="0" applyFont="1" applyFill="1" applyBorder="1" applyAlignment="1">
      <alignment horizontal="center"/>
    </xf>
    <xf numFmtId="0" fontId="34" fillId="5" borderId="17" xfId="0" applyFont="1" applyFill="1" applyBorder="1" applyAlignment="1">
      <alignment horizontal="center"/>
    </xf>
    <xf numFmtId="0" fontId="34" fillId="5" borderId="72" xfId="0" applyFont="1" applyFill="1" applyBorder="1" applyAlignment="1">
      <alignment horizontal="center"/>
    </xf>
    <xf numFmtId="0" fontId="7" fillId="5" borderId="67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33" fillId="7" borderId="0" xfId="1" applyFill="1" applyBorder="1" applyAlignment="1" applyProtection="1">
      <alignment horizontal="left" vertical="center" wrapText="1"/>
    </xf>
    <xf numFmtId="0" fontId="14" fillId="5" borderId="6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0" fontId="14" fillId="7" borderId="3" xfId="0" applyFont="1" applyFill="1" applyBorder="1" applyAlignment="1">
      <alignment horizontal="center"/>
    </xf>
    <xf numFmtId="0" fontId="20" fillId="0" borderId="3" xfId="0" applyFont="1" applyBorder="1" applyAlignment="1"/>
    <xf numFmtId="0" fontId="20" fillId="0" borderId="66" xfId="0" applyFont="1" applyBorder="1" applyAlignment="1"/>
    <xf numFmtId="0" fontId="7" fillId="5" borderId="73" xfId="0" applyFont="1" applyFill="1" applyBorder="1" applyAlignment="1">
      <alignment horizontal="center" vertical="center"/>
    </xf>
    <xf numFmtId="0" fontId="7" fillId="5" borderId="74" xfId="0" applyFont="1" applyFill="1" applyBorder="1" applyAlignment="1">
      <alignment horizontal="center" vertical="center"/>
    </xf>
    <xf numFmtId="0" fontId="7" fillId="5" borderId="75" xfId="0" applyFont="1" applyFill="1" applyBorder="1" applyAlignment="1">
      <alignment horizontal="center" vertical="center"/>
    </xf>
    <xf numFmtId="0" fontId="11" fillId="7" borderId="22" xfId="0" applyFont="1" applyFill="1" applyBorder="1" applyAlignment="1">
      <alignment horizontal="center" wrapText="1"/>
    </xf>
    <xf numFmtId="0" fontId="11" fillId="7" borderId="0" xfId="0" applyFont="1" applyFill="1" applyBorder="1" applyAlignment="1">
      <alignment horizontal="center" wrapText="1"/>
    </xf>
    <xf numFmtId="0" fontId="11" fillId="7" borderId="22" xfId="0" applyFont="1" applyFill="1" applyBorder="1" applyAlignment="1">
      <alignment horizontal="left"/>
    </xf>
    <xf numFmtId="0" fontId="19" fillId="4" borderId="20" xfId="0" applyFont="1" applyFill="1" applyBorder="1" applyAlignment="1">
      <alignment horizontal="center"/>
    </xf>
    <xf numFmtId="0" fontId="20" fillId="5" borderId="20" xfId="0" applyFont="1" applyFill="1" applyBorder="1" applyAlignment="1"/>
    <xf numFmtId="0" fontId="20" fillId="5" borderId="21" xfId="0" applyFont="1" applyFill="1" applyBorder="1" applyAlignment="1"/>
    <xf numFmtId="0" fontId="35" fillId="7" borderId="22" xfId="0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3" fillId="4" borderId="0" xfId="0" applyFont="1" applyFill="1" applyBorder="1" applyAlignment="1">
      <alignment horizontal="center" vertical="center"/>
    </xf>
    <xf numFmtId="0" fontId="13" fillId="4" borderId="17" xfId="0" applyFont="1" applyFill="1" applyBorder="1" applyAlignment="1">
      <alignment horizontal="center" vertical="center"/>
    </xf>
    <xf numFmtId="165" fontId="14" fillId="5" borderId="1" xfId="0" applyNumberFormat="1" applyFont="1" applyFill="1" applyBorder="1" applyAlignment="1">
      <alignment horizontal="center"/>
    </xf>
    <xf numFmtId="0" fontId="26" fillId="5" borderId="19" xfId="0" applyFont="1" applyFill="1" applyBorder="1" applyAlignment="1">
      <alignment horizontal="center" vertical="center"/>
    </xf>
    <xf numFmtId="0" fontId="26" fillId="5" borderId="20" xfId="0" applyFont="1" applyFill="1" applyBorder="1" applyAlignment="1">
      <alignment horizontal="center" vertical="center"/>
    </xf>
    <xf numFmtId="0" fontId="26" fillId="5" borderId="21" xfId="0" applyFont="1" applyFill="1" applyBorder="1" applyAlignment="1">
      <alignment horizontal="center" vertical="center"/>
    </xf>
    <xf numFmtId="0" fontId="38" fillId="7" borderId="0" xfId="1" applyFont="1" applyFill="1" applyBorder="1" applyAlignment="1" applyProtection="1">
      <alignment horizontal="left" vertical="center" wrapText="1"/>
    </xf>
    <xf numFmtId="0" fontId="20" fillId="5" borderId="0" xfId="0" applyFont="1" applyFill="1" applyBorder="1" applyAlignment="1">
      <alignment horizontal="left"/>
    </xf>
    <xf numFmtId="0" fontId="40" fillId="4" borderId="20" xfId="0" applyFont="1" applyFill="1" applyBorder="1" applyAlignment="1">
      <alignment horizontal="center"/>
    </xf>
    <xf numFmtId="0" fontId="41" fillId="5" borderId="20" xfId="0" applyFont="1" applyFill="1" applyBorder="1" applyAlignment="1"/>
    <xf numFmtId="0" fontId="41" fillId="5" borderId="21" xfId="0" applyFont="1" applyFill="1" applyBorder="1" applyAlignment="1"/>
    <xf numFmtId="0" fontId="3" fillId="4" borderId="0" xfId="0" applyFont="1" applyFill="1" applyBorder="1" applyAlignment="1">
      <alignment horizontal="center"/>
    </xf>
    <xf numFmtId="0" fontId="3" fillId="4" borderId="80" xfId="0" applyFont="1" applyFill="1" applyBorder="1" applyAlignment="1">
      <alignment horizontal="center"/>
    </xf>
    <xf numFmtId="0" fontId="3" fillId="4" borderId="17" xfId="0" applyFont="1" applyFill="1" applyBorder="1" applyAlignment="1">
      <alignment horizontal="center"/>
    </xf>
    <xf numFmtId="0" fontId="42" fillId="4" borderId="22" xfId="0" applyFont="1" applyFill="1" applyBorder="1" applyAlignment="1">
      <alignment horizontal="center"/>
    </xf>
    <xf numFmtId="0" fontId="41" fillId="5" borderId="0" xfId="0" applyFont="1" applyFill="1" applyBorder="1" applyAlignment="1"/>
    <xf numFmtId="0" fontId="3" fillId="4" borderId="22" xfId="0" applyFont="1" applyFill="1" applyBorder="1" applyAlignment="1">
      <alignment horizontal="center"/>
    </xf>
    <xf numFmtId="0" fontId="23" fillId="5" borderId="17" xfId="0" applyFont="1" applyFill="1" applyBorder="1" applyAlignment="1">
      <alignment horizontal="center"/>
    </xf>
    <xf numFmtId="165" fontId="23" fillId="5" borderId="17" xfId="0" applyNumberFormat="1" applyFont="1" applyFill="1" applyBorder="1" applyAlignment="1">
      <alignment horizontal="center"/>
    </xf>
    <xf numFmtId="0" fontId="14" fillId="5" borderId="68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43" fillId="9" borderId="0" xfId="0" applyFont="1" applyFill="1" applyBorder="1" applyAlignment="1">
      <alignment horizontal="center"/>
    </xf>
    <xf numFmtId="0" fontId="31" fillId="9" borderId="0" xfId="0" applyFont="1" applyFill="1" applyBorder="1" applyAlignment="1">
      <alignment horizontal="center" vertical="center"/>
    </xf>
    <xf numFmtId="0" fontId="27" fillId="9" borderId="0" xfId="0" applyFont="1" applyFill="1" applyBorder="1" applyAlignment="1">
      <alignment horizontal="center"/>
    </xf>
    <xf numFmtId="0" fontId="19" fillId="5" borderId="67" xfId="0" applyFont="1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19" fillId="5" borderId="5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/>
    </xf>
    <xf numFmtId="0" fontId="11" fillId="9" borderId="22" xfId="0" applyFont="1" applyFill="1" applyBorder="1" applyAlignment="1">
      <alignment horizontal="center" wrapText="1"/>
    </xf>
    <xf numFmtId="0" fontId="11" fillId="9" borderId="0" xfId="0" applyFont="1" applyFill="1" applyBorder="1" applyAlignment="1">
      <alignment horizontal="center" wrapText="1"/>
    </xf>
    <xf numFmtId="0" fontId="11" fillId="9" borderId="22" xfId="0" applyFont="1" applyFill="1" applyBorder="1" applyAlignment="1">
      <alignment horizontal="left"/>
    </xf>
    <xf numFmtId="0" fontId="35" fillId="9" borderId="22" xfId="0" applyFont="1" applyFill="1" applyBorder="1" applyAlignment="1">
      <alignment horizontal="center"/>
    </xf>
    <xf numFmtId="0" fontId="45" fillId="10" borderId="0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/>
    </xf>
    <xf numFmtId="0" fontId="29" fillId="10" borderId="0" xfId="0" applyFont="1" applyFill="1" applyBorder="1" applyAlignment="1">
      <alignment horizontal="center"/>
    </xf>
    <xf numFmtId="0" fontId="46" fillId="10" borderId="0" xfId="0" applyFont="1" applyFill="1" applyBorder="1" applyAlignment="1">
      <alignment horizontal="left" vertical="center" wrapText="1"/>
    </xf>
    <xf numFmtId="0" fontId="31" fillId="10" borderId="0" xfId="0" applyFont="1" applyFill="1" applyBorder="1" applyAlignment="1">
      <alignment horizontal="center" vertical="center"/>
    </xf>
    <xf numFmtId="0" fontId="11" fillId="10" borderId="22" xfId="0" applyFont="1" applyFill="1" applyBorder="1" applyAlignment="1">
      <alignment horizontal="center" wrapText="1"/>
    </xf>
    <xf numFmtId="0" fontId="11" fillId="10" borderId="0" xfId="0" applyFont="1" applyFill="1" applyBorder="1" applyAlignment="1">
      <alignment horizontal="center" wrapText="1"/>
    </xf>
    <xf numFmtId="0" fontId="35" fillId="10" borderId="22" xfId="0" applyFont="1" applyFill="1" applyBorder="1" applyAlignment="1">
      <alignment horizontal="center"/>
    </xf>
    <xf numFmtId="0" fontId="11" fillId="11" borderId="22" xfId="0" applyFont="1" applyFill="1" applyBorder="1" applyAlignment="1">
      <alignment horizontal="center" wrapText="1"/>
    </xf>
    <xf numFmtId="0" fontId="11" fillId="11" borderId="0" xfId="0" applyFont="1" applyFill="1" applyBorder="1" applyAlignment="1">
      <alignment horizontal="center" wrapText="1"/>
    </xf>
    <xf numFmtId="0" fontId="27" fillId="11" borderId="0" xfId="0" applyFont="1" applyFill="1" applyBorder="1" applyAlignment="1">
      <alignment horizontal="center" vertical="center" wrapText="1"/>
    </xf>
    <xf numFmtId="0" fontId="46" fillId="11" borderId="0" xfId="0" applyFont="1" applyFill="1" applyBorder="1" applyAlignment="1">
      <alignment horizontal="left" vertical="center" wrapText="1"/>
    </xf>
    <xf numFmtId="0" fontId="27" fillId="11" borderId="0" xfId="0" applyFont="1" applyFill="1" applyBorder="1" applyAlignment="1">
      <alignment horizontal="center"/>
    </xf>
    <xf numFmtId="0" fontId="31" fillId="11" borderId="0" xfId="0" applyFont="1" applyFill="1" applyBorder="1" applyAlignment="1">
      <alignment horizontal="center" vertical="center"/>
    </xf>
    <xf numFmtId="0" fontId="11" fillId="11" borderId="22" xfId="0" applyFont="1" applyFill="1" applyBorder="1" applyAlignment="1">
      <alignment horizontal="left"/>
    </xf>
    <xf numFmtId="0" fontId="35" fillId="11" borderId="22" xfId="0" applyFont="1" applyFill="1" applyBorder="1" applyAlignment="1">
      <alignment horizontal="center"/>
    </xf>
    <xf numFmtId="0" fontId="14" fillId="11" borderId="3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1" fillId="5" borderId="67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28" fillId="5" borderId="10" xfId="0" applyFont="1" applyFill="1" applyBorder="1" applyAlignment="1">
      <alignment horizontal="center" vertical="center"/>
    </xf>
    <xf numFmtId="0" fontId="28" fillId="5" borderId="11" xfId="0" applyFont="1" applyFill="1" applyBorder="1" applyAlignment="1">
      <alignment horizontal="center" vertical="center"/>
    </xf>
    <xf numFmtId="0" fontId="28" fillId="5" borderId="27" xfId="0" applyFont="1" applyFill="1" applyBorder="1" applyAlignment="1">
      <alignment horizontal="center" vertical="center"/>
    </xf>
    <xf numFmtId="0" fontId="28" fillId="5" borderId="16" xfId="0" applyFont="1" applyFill="1" applyBorder="1" applyAlignment="1">
      <alignment horizontal="center" vertical="center"/>
    </xf>
    <xf numFmtId="0" fontId="28" fillId="5" borderId="17" xfId="0" applyFont="1" applyFill="1" applyBorder="1" applyAlignment="1">
      <alignment horizontal="center" vertical="center"/>
    </xf>
    <xf numFmtId="0" fontId="28" fillId="5" borderId="72" xfId="0" applyFont="1" applyFill="1" applyBorder="1" applyAlignment="1">
      <alignment horizontal="center" vertical="center"/>
    </xf>
    <xf numFmtId="0" fontId="29" fillId="9" borderId="0" xfId="0" applyFont="1" applyFill="1" applyBorder="1" applyAlignment="1">
      <alignment horizontal="center"/>
    </xf>
    <xf numFmtId="165" fontId="11" fillId="5" borderId="5" xfId="0" applyNumberFormat="1" applyFont="1" applyFill="1" applyBorder="1" applyAlignment="1">
      <alignment horizontal="center"/>
    </xf>
    <xf numFmtId="165" fontId="11" fillId="5" borderId="2" xfId="0" applyNumberFormat="1" applyFont="1" applyFill="1" applyBorder="1" applyAlignment="1">
      <alignment horizontal="center"/>
    </xf>
    <xf numFmtId="165" fontId="11" fillId="5" borderId="68" xfId="0" applyNumberFormat="1" applyFont="1" applyFill="1" applyBorder="1" applyAlignment="1">
      <alignment horizontal="center"/>
    </xf>
    <xf numFmtId="165" fontId="14" fillId="5" borderId="8" xfId="0" applyNumberFormat="1" applyFont="1" applyFill="1" applyBorder="1" applyAlignment="1">
      <alignment horizontal="center"/>
    </xf>
    <xf numFmtId="165" fontId="14" fillId="5" borderId="84" xfId="0" applyNumberFormat="1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/>
    </xf>
    <xf numFmtId="0" fontId="14" fillId="9" borderId="2" xfId="0" applyFont="1" applyFill="1" applyBorder="1" applyAlignment="1">
      <alignment horizontal="center"/>
    </xf>
    <xf numFmtId="0" fontId="14" fillId="9" borderId="5" xfId="0" applyFont="1" applyFill="1" applyBorder="1" applyAlignment="1">
      <alignment horizontal="center"/>
    </xf>
    <xf numFmtId="165" fontId="14" fillId="5" borderId="9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20" fillId="7" borderId="0" xfId="1" applyFont="1" applyFill="1" applyBorder="1" applyAlignment="1" applyProtection="1">
      <alignment horizontal="left" vertical="center" wrapText="1"/>
    </xf>
    <xf numFmtId="0" fontId="19" fillId="4" borderId="80" xfId="0" applyFont="1" applyFill="1" applyBorder="1" applyAlignment="1">
      <alignment horizontal="center" wrapText="1"/>
    </xf>
    <xf numFmtId="0" fontId="20" fillId="5" borderId="17" xfId="0" applyFont="1" applyFill="1" applyBorder="1" applyAlignment="1"/>
    <xf numFmtId="0" fontId="20" fillId="5" borderId="18" xfId="0" applyFont="1" applyFill="1" applyBorder="1" applyAlignment="1"/>
    <xf numFmtId="0" fontId="11" fillId="4" borderId="87" xfId="0" applyFont="1" applyFill="1" applyBorder="1" applyAlignment="1">
      <alignment horizontal="center"/>
    </xf>
    <xf numFmtId="0" fontId="14" fillId="4" borderId="36" xfId="0" applyFont="1" applyFill="1" applyBorder="1" applyAlignment="1">
      <alignment horizontal="center" vertical="top" wrapText="1"/>
    </xf>
    <xf numFmtId="0" fontId="20" fillId="5" borderId="86" xfId="0" applyFont="1" applyFill="1" applyBorder="1" applyAlignment="1"/>
    <xf numFmtId="0" fontId="14" fillId="4" borderId="33" xfId="0" applyFont="1" applyFill="1" applyBorder="1" applyAlignment="1">
      <alignment horizontal="left"/>
    </xf>
    <xf numFmtId="0" fontId="20" fillId="5" borderId="32" xfId="0" applyFont="1" applyFill="1" applyBorder="1" applyAlignment="1">
      <alignment horizontal="left"/>
    </xf>
    <xf numFmtId="0" fontId="14" fillId="4" borderId="22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4" fillId="4" borderId="80" xfId="0" applyFont="1" applyFill="1" applyBorder="1" applyAlignment="1">
      <alignment horizontal="center" vertical="center"/>
    </xf>
    <xf numFmtId="0" fontId="14" fillId="4" borderId="17" xfId="0" applyFont="1" applyFill="1" applyBorder="1" applyAlignment="1">
      <alignment horizontal="center" vertical="center"/>
    </xf>
    <xf numFmtId="0" fontId="19" fillId="4" borderId="33" xfId="0" applyFont="1" applyFill="1" applyBorder="1" applyAlignment="1">
      <alignment horizontal="center" vertical="center"/>
    </xf>
    <xf numFmtId="0" fontId="52" fillId="4" borderId="43" xfId="0" applyFont="1" applyFill="1" applyBorder="1" applyAlignment="1">
      <alignment horizontal="center" vertical="center"/>
    </xf>
    <xf numFmtId="0" fontId="52" fillId="4" borderId="44" xfId="0" applyFont="1" applyFill="1" applyBorder="1" applyAlignment="1">
      <alignment horizontal="center" vertical="center"/>
    </xf>
    <xf numFmtId="0" fontId="52" fillId="4" borderId="0" xfId="0" applyFont="1" applyFill="1" applyBorder="1" applyAlignment="1">
      <alignment horizontal="center" vertical="center"/>
    </xf>
    <xf numFmtId="0" fontId="52" fillId="4" borderId="23" xfId="0" applyFont="1" applyFill="1" applyBorder="1" applyAlignment="1">
      <alignment horizontal="center" vertical="center"/>
    </xf>
    <xf numFmtId="0" fontId="52" fillId="4" borderId="48" xfId="0" applyFont="1" applyFill="1" applyBorder="1" applyAlignment="1">
      <alignment horizontal="center" vertical="center"/>
    </xf>
    <xf numFmtId="0" fontId="52" fillId="4" borderId="49" xfId="0" applyFont="1" applyFill="1" applyBorder="1" applyAlignment="1">
      <alignment horizontal="center" vertical="center"/>
    </xf>
    <xf numFmtId="0" fontId="14" fillId="0" borderId="33" xfId="0" applyFont="1" applyFill="1" applyBorder="1" applyAlignment="1">
      <alignment horizontal="left"/>
    </xf>
    <xf numFmtId="0" fontId="20" fillId="0" borderId="37" xfId="0" applyFont="1" applyFill="1" applyBorder="1" applyAlignment="1">
      <alignment horizontal="center"/>
    </xf>
    <xf numFmtId="0" fontId="20" fillId="0" borderId="58" xfId="0" applyFont="1" applyFill="1" applyBorder="1" applyAlignment="1">
      <alignment horizontal="center"/>
    </xf>
    <xf numFmtId="0" fontId="53" fillId="4" borderId="67" xfId="0" applyFont="1" applyFill="1" applyBorder="1" applyAlignment="1">
      <alignment horizontal="center" vertical="center"/>
    </xf>
    <xf numFmtId="0" fontId="54" fillId="5" borderId="2" xfId="0" applyFont="1" applyFill="1" applyBorder="1">
      <alignment vertical="center"/>
    </xf>
    <xf numFmtId="0" fontId="54" fillId="5" borderId="5" xfId="0" applyFont="1" applyFill="1" applyBorder="1">
      <alignment vertical="center"/>
    </xf>
    <xf numFmtId="0" fontId="14" fillId="4" borderId="46" xfId="0" applyFont="1" applyFill="1" applyBorder="1" applyAlignment="1">
      <alignment horizontal="center" vertical="center"/>
    </xf>
    <xf numFmtId="0" fontId="20" fillId="5" borderId="37" xfId="0" applyFont="1" applyFill="1" applyBorder="1">
      <alignment vertical="center"/>
    </xf>
    <xf numFmtId="0" fontId="11" fillId="0" borderId="88" xfId="0" applyFont="1" applyFill="1" applyBorder="1" applyAlignment="1">
      <alignment horizontal="center"/>
    </xf>
    <xf numFmtId="0" fontId="20" fillId="0" borderId="89" xfId="0" applyFont="1" applyFill="1" applyBorder="1" applyAlignment="1"/>
    <xf numFmtId="0" fontId="11" fillId="7" borderId="62" xfId="0" applyFont="1" applyFill="1" applyBorder="1" applyAlignment="1">
      <alignment horizontal="center"/>
    </xf>
    <xf numFmtId="0" fontId="20" fillId="0" borderId="32" xfId="0" applyFont="1" applyFill="1" applyBorder="1" applyAlignment="1">
      <alignment horizontal="center"/>
    </xf>
    <xf numFmtId="0" fontId="11" fillId="4" borderId="53" xfId="0" applyFont="1" applyFill="1" applyBorder="1" applyAlignment="1">
      <alignment horizontal="center"/>
    </xf>
    <xf numFmtId="0" fontId="20" fillId="5" borderId="53" xfId="0" applyFont="1" applyFill="1" applyBorder="1" applyAlignment="1"/>
    <xf numFmtId="0" fontId="20" fillId="5" borderId="54" xfId="0" applyFont="1" applyFill="1" applyBorder="1" applyAlignment="1"/>
    <xf numFmtId="0" fontId="57" fillId="0" borderId="90" xfId="0" applyFont="1" applyFill="1" applyBorder="1" applyAlignment="1">
      <alignment horizontal="center" vertical="center"/>
    </xf>
    <xf numFmtId="0" fontId="20" fillId="0" borderId="91" xfId="0" applyFont="1" applyFill="1" applyBorder="1">
      <alignment vertical="center"/>
    </xf>
    <xf numFmtId="0" fontId="14" fillId="0" borderId="46" xfId="0" applyFont="1" applyFill="1" applyBorder="1" applyAlignment="1">
      <alignment horizontal="center" vertical="top"/>
    </xf>
    <xf numFmtId="0" fontId="14" fillId="0" borderId="37" xfId="0" applyFont="1" applyFill="1" applyBorder="1" applyAlignment="1">
      <alignment horizontal="center" vertical="top"/>
    </xf>
    <xf numFmtId="0" fontId="14" fillId="0" borderId="46" xfId="0" applyFont="1" applyFill="1" applyBorder="1" applyAlignment="1">
      <alignment horizontal="center"/>
    </xf>
    <xf numFmtId="0" fontId="14" fillId="0" borderId="37" xfId="0" applyFont="1" applyFill="1" applyBorder="1" applyAlignment="1">
      <alignment horizontal="center"/>
    </xf>
    <xf numFmtId="0" fontId="24" fillId="6" borderId="20" xfId="0" applyFont="1" applyFill="1" applyBorder="1" applyAlignment="1">
      <alignment horizontal="center"/>
    </xf>
    <xf numFmtId="0" fontId="24" fillId="6" borderId="21" xfId="0" applyFont="1" applyFill="1" applyBorder="1" applyAlignment="1">
      <alignment horizontal="center"/>
    </xf>
    <xf numFmtId="0" fontId="24" fillId="6" borderId="22" xfId="0" applyFont="1" applyFill="1" applyBorder="1" applyAlignment="1">
      <alignment horizontal="center"/>
    </xf>
    <xf numFmtId="0" fontId="24" fillId="6" borderId="0" xfId="0" applyFont="1" applyFill="1" applyBorder="1" applyAlignment="1">
      <alignment horizontal="center"/>
    </xf>
    <xf numFmtId="0" fontId="24" fillId="6" borderId="23" xfId="0" applyFont="1" applyFill="1" applyBorder="1" applyAlignment="1">
      <alignment horizontal="center"/>
    </xf>
    <xf numFmtId="0" fontId="24" fillId="6" borderId="55" xfId="0" applyFont="1" applyFill="1" applyBorder="1" applyAlignment="1">
      <alignment horizontal="center"/>
    </xf>
    <xf numFmtId="0" fontId="24" fillId="6" borderId="56" xfId="0" applyFont="1" applyFill="1" applyBorder="1" applyAlignment="1">
      <alignment horizontal="center"/>
    </xf>
    <xf numFmtId="0" fontId="24" fillId="6" borderId="57" xfId="0" applyFont="1" applyFill="1" applyBorder="1" applyAlignment="1">
      <alignment horizontal="center"/>
    </xf>
    <xf numFmtId="0" fontId="14" fillId="7" borderId="37" xfId="0" applyFont="1" applyFill="1" applyBorder="1" applyAlignment="1">
      <alignment horizontal="center"/>
    </xf>
    <xf numFmtId="0" fontId="14" fillId="7" borderId="32" xfId="0" applyFont="1" applyFill="1" applyBorder="1" applyAlignment="1">
      <alignment horizontal="center"/>
    </xf>
    <xf numFmtId="0" fontId="18" fillId="5" borderId="0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24" fillId="7" borderId="37" xfId="0" applyFont="1" applyFill="1" applyBorder="1" applyAlignment="1">
      <alignment horizontal="center" vertical="center"/>
    </xf>
    <xf numFmtId="0" fontId="24" fillId="7" borderId="58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20" fillId="5" borderId="3" xfId="0" applyFont="1" applyFill="1" applyBorder="1">
      <alignment vertical="center"/>
    </xf>
    <xf numFmtId="0" fontId="14" fillId="0" borderId="87" xfId="0" applyFont="1" applyFill="1" applyBorder="1" applyAlignment="1">
      <alignment horizontal="center" vertical="center"/>
    </xf>
    <xf numFmtId="0" fontId="20" fillId="0" borderId="93" xfId="0" applyFont="1" applyFill="1" applyBorder="1" applyAlignment="1">
      <alignment horizontal="center" vertical="center"/>
    </xf>
    <xf numFmtId="0" fontId="53" fillId="0" borderId="97" xfId="0" applyFont="1" applyFill="1" applyBorder="1" applyAlignment="1">
      <alignment horizontal="center" vertical="center"/>
    </xf>
    <xf numFmtId="0" fontId="54" fillId="0" borderId="23" xfId="0" applyFont="1" applyFill="1" applyBorder="1">
      <alignment vertical="center"/>
    </xf>
    <xf numFmtId="0" fontId="53" fillId="0" borderId="97" xfId="0" applyFont="1" applyFill="1" applyBorder="1">
      <alignment vertical="center"/>
    </xf>
    <xf numFmtId="0" fontId="53" fillId="0" borderId="70" xfId="0" applyFont="1" applyFill="1" applyBorder="1">
      <alignment vertical="center"/>
    </xf>
    <xf numFmtId="0" fontId="54" fillId="0" borderId="57" xfId="0" applyFont="1" applyFill="1" applyBorder="1">
      <alignment vertical="center"/>
    </xf>
    <xf numFmtId="0" fontId="14" fillId="0" borderId="92" xfId="0" applyFont="1" applyFill="1" applyBorder="1" applyAlignment="1">
      <alignment horizontal="center" vertical="center"/>
    </xf>
    <xf numFmtId="0" fontId="14" fillId="0" borderId="39" xfId="0" applyFont="1" applyFill="1" applyBorder="1" applyAlignment="1">
      <alignment horizontal="center" vertical="center"/>
    </xf>
    <xf numFmtId="0" fontId="14" fillId="0" borderId="55" xfId="0" applyFont="1" applyFill="1" applyBorder="1" applyAlignment="1">
      <alignment horizontal="center" vertical="center"/>
    </xf>
    <xf numFmtId="0" fontId="14" fillId="0" borderId="56" xfId="0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horizontal="center" vertical="center"/>
    </xf>
    <xf numFmtId="0" fontId="20" fillId="0" borderId="56" xfId="0" applyFont="1" applyFill="1" applyBorder="1" applyAlignment="1">
      <alignment horizontal="center" vertical="center"/>
    </xf>
    <xf numFmtId="0" fontId="20" fillId="0" borderId="57" xfId="0" applyFont="1" applyFill="1" applyBorder="1" applyAlignment="1">
      <alignment horizontal="center" vertical="center"/>
    </xf>
    <xf numFmtId="0" fontId="14" fillId="0" borderId="55" xfId="0" applyFont="1" applyFill="1" applyBorder="1" applyAlignment="1">
      <alignment horizontal="left"/>
    </xf>
    <xf numFmtId="0" fontId="20" fillId="0" borderId="94" xfId="0" applyFont="1" applyFill="1" applyBorder="1" applyAlignment="1"/>
    <xf numFmtId="0" fontId="14" fillId="0" borderId="70" xfId="0" applyFont="1" applyFill="1" applyBorder="1" applyAlignment="1">
      <alignment horizontal="left"/>
    </xf>
    <xf numFmtId="165" fontId="11" fillId="0" borderId="1" xfId="0" applyNumberFormat="1" applyFont="1" applyBorder="1" applyAlignment="1">
      <alignment horizontal="center"/>
    </xf>
    <xf numFmtId="165" fontId="11" fillId="0" borderId="2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1" fillId="0" borderId="3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165" fontId="11" fillId="12" borderId="3" xfId="0" applyNumberFormat="1" applyFont="1" applyFill="1" applyBorder="1" applyAlignment="1">
      <alignment horizontal="center"/>
    </xf>
    <xf numFmtId="0" fontId="19" fillId="12" borderId="3" xfId="0" applyFont="1" applyFill="1" applyBorder="1" applyAlignment="1">
      <alignment horizontal="center"/>
    </xf>
    <xf numFmtId="165" fontId="11" fillId="13" borderId="3" xfId="0" applyNumberFormat="1" applyFont="1" applyFill="1" applyBorder="1" applyAlignment="1">
      <alignment horizontal="center"/>
    </xf>
    <xf numFmtId="165" fontId="11" fillId="12" borderId="1" xfId="0" applyNumberFormat="1" applyFont="1" applyFill="1" applyBorder="1" applyAlignment="1">
      <alignment horizontal="center"/>
    </xf>
    <xf numFmtId="165" fontId="11" fillId="12" borderId="2" xfId="0" applyNumberFormat="1" applyFont="1" applyFill="1" applyBorder="1" applyAlignment="1">
      <alignment horizontal="center"/>
    </xf>
    <xf numFmtId="165" fontId="11" fillId="12" borderId="5" xfId="0" applyNumberFormat="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165" fontId="11" fillId="0" borderId="6" xfId="0" applyNumberFormat="1" applyFont="1" applyBorder="1" applyAlignment="1">
      <alignment horizontal="center"/>
    </xf>
    <xf numFmtId="165" fontId="11" fillId="0" borderId="100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0" fontId="19" fillId="13" borderId="1" xfId="0" applyFont="1" applyFill="1" applyBorder="1" applyAlignment="1">
      <alignment horizontal="center"/>
    </xf>
    <xf numFmtId="0" fontId="19" fillId="13" borderId="2" xfId="0" applyFont="1" applyFill="1" applyBorder="1" applyAlignment="1">
      <alignment horizontal="center"/>
    </xf>
    <xf numFmtId="0" fontId="19" fillId="13" borderId="5" xfId="0" applyFont="1" applyFill="1" applyBorder="1" applyAlignment="1">
      <alignment horizontal="center"/>
    </xf>
    <xf numFmtId="165" fontId="11" fillId="13" borderId="1" xfId="0" applyNumberFormat="1" applyFont="1" applyFill="1" applyBorder="1" applyAlignment="1">
      <alignment horizontal="center"/>
    </xf>
    <xf numFmtId="165" fontId="11" fillId="13" borderId="2" xfId="0" applyNumberFormat="1" applyFont="1" applyFill="1" applyBorder="1" applyAlignment="1">
      <alignment horizontal="center"/>
    </xf>
    <xf numFmtId="165" fontId="11" fillId="13" borderId="5" xfId="0" applyNumberFormat="1" applyFont="1" applyFill="1" applyBorder="1" applyAlignment="1">
      <alignment horizontal="center"/>
    </xf>
    <xf numFmtId="165" fontId="11" fillId="12" borderId="16" xfId="0" applyNumberFormat="1" applyFont="1" applyFill="1" applyBorder="1" applyAlignment="1">
      <alignment horizontal="center"/>
    </xf>
    <xf numFmtId="165" fontId="11" fillId="12" borderId="17" xfId="0" applyNumberFormat="1" applyFont="1" applyFill="1" applyBorder="1" applyAlignment="1">
      <alignment horizontal="center"/>
    </xf>
    <xf numFmtId="165" fontId="11" fillId="12" borderId="18" xfId="0" applyNumberFormat="1" applyFont="1" applyFill="1" applyBorder="1" applyAlignment="1">
      <alignment horizontal="center"/>
    </xf>
    <xf numFmtId="0" fontId="19" fillId="13" borderId="3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0" borderId="3" xfId="0" applyFont="1" applyBorder="1" applyAlignment="1">
      <alignment horizontal="center"/>
    </xf>
    <xf numFmtId="165" fontId="11" fillId="0" borderId="10" xfId="0" applyNumberFormat="1" applyFont="1" applyBorder="1" applyAlignment="1">
      <alignment horizontal="center"/>
    </xf>
    <xf numFmtId="165" fontId="11" fillId="0" borderId="11" xfId="0" applyNumberFormat="1" applyFont="1" applyBorder="1" applyAlignment="1">
      <alignment horizontal="center"/>
    </xf>
    <xf numFmtId="165" fontId="11" fillId="0" borderId="12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14" fontId="11" fillId="0" borderId="3" xfId="0" applyNumberFormat="1" applyFont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0" fontId="19" fillId="12" borderId="1" xfId="0" applyFont="1" applyFill="1" applyBorder="1" applyAlignment="1">
      <alignment horizontal="center"/>
    </xf>
    <xf numFmtId="0" fontId="19" fillId="12" borderId="2" xfId="0" applyFont="1" applyFill="1" applyBorder="1" applyAlignment="1">
      <alignment horizontal="center"/>
    </xf>
    <xf numFmtId="0" fontId="19" fillId="12" borderId="5" xfId="0" applyFont="1" applyFill="1" applyBorder="1" applyAlignment="1">
      <alignment horizontal="center"/>
    </xf>
    <xf numFmtId="0" fontId="14" fillId="0" borderId="3" xfId="0" applyFont="1" applyBorder="1" applyAlignment="1">
      <alignment horizontal="center" vertical="center"/>
    </xf>
    <xf numFmtId="0" fontId="14" fillId="2" borderId="5" xfId="0" applyFont="1" applyFill="1" applyBorder="1" applyAlignment="1">
      <alignment horizontal="center"/>
    </xf>
    <xf numFmtId="165" fontId="11" fillId="0" borderId="16" xfId="0" applyNumberFormat="1" applyFont="1" applyBorder="1" applyAlignment="1">
      <alignment horizontal="center"/>
    </xf>
    <xf numFmtId="165" fontId="11" fillId="0" borderId="17" xfId="0" applyNumberFormat="1" applyFont="1" applyBorder="1" applyAlignment="1">
      <alignment horizontal="center"/>
    </xf>
    <xf numFmtId="165" fontId="11" fillId="0" borderId="18" xfId="0" applyNumberFormat="1" applyFont="1" applyBorder="1" applyAlignment="1">
      <alignment horizontal="center"/>
    </xf>
    <xf numFmtId="0" fontId="7" fillId="0" borderId="10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165" fontId="14" fillId="0" borderId="3" xfId="0" applyNumberFormat="1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center"/>
    </xf>
    <xf numFmtId="0" fontId="59" fillId="0" borderId="0" xfId="0" applyFont="1" applyAlignment="1">
      <alignment horizontal="left"/>
    </xf>
    <xf numFmtId="0" fontId="11" fillId="9" borderId="102" xfId="0" applyFont="1" applyFill="1" applyBorder="1" applyAlignment="1">
      <alignment horizontal="center" wrapText="1"/>
    </xf>
    <xf numFmtId="0" fontId="11" fillId="0" borderId="0" xfId="0" applyFont="1" applyAlignment="1">
      <alignment horizontal="left" wrapText="1"/>
    </xf>
    <xf numFmtId="0" fontId="11" fillId="4" borderId="0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/>
    </xf>
    <xf numFmtId="0" fontId="19" fillId="4" borderId="21" xfId="0" applyFont="1" applyFill="1" applyBorder="1" applyAlignment="1">
      <alignment horizontal="center"/>
    </xf>
    <xf numFmtId="0" fontId="19" fillId="4" borderId="20" xfId="0" applyFont="1" applyFill="1" applyBorder="1" applyAlignment="1">
      <alignment horizontal="center" vertical="center"/>
    </xf>
    <xf numFmtId="0" fontId="19" fillId="4" borderId="22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/>
    </xf>
    <xf numFmtId="0" fontId="11" fillId="9" borderId="45" xfId="0" applyFont="1" applyFill="1" applyBorder="1" applyAlignment="1">
      <alignment horizontal="center" wrapText="1"/>
    </xf>
    <xf numFmtId="0" fontId="11" fillId="9" borderId="45" xfId="0" applyFont="1" applyFill="1" applyBorder="1" applyAlignment="1">
      <alignment horizontal="left"/>
    </xf>
    <xf numFmtId="0" fontId="35" fillId="9" borderId="45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left"/>
    </xf>
    <xf numFmtId="0" fontId="11" fillId="5" borderId="2" xfId="0" applyFont="1" applyFill="1" applyBorder="1" applyAlignment="1">
      <alignment horizontal="left"/>
    </xf>
    <xf numFmtId="0" fontId="11" fillId="5" borderId="68" xfId="0" applyFont="1" applyFill="1" applyBorder="1" applyAlignment="1">
      <alignment horizontal="left"/>
    </xf>
    <xf numFmtId="0" fontId="4" fillId="0" borderId="0" xfId="0" applyFont="1" applyAlignment="1">
      <alignment horizontal="left" wrapText="1"/>
    </xf>
    <xf numFmtId="0" fontId="43" fillId="9" borderId="22" xfId="0" applyFont="1" applyFill="1" applyBorder="1" applyAlignment="1">
      <alignment horizontal="center"/>
    </xf>
    <xf numFmtId="0" fontId="20" fillId="5" borderId="66" xfId="0" applyFont="1" applyFill="1" applyBorder="1" applyAlignment="1"/>
    <xf numFmtId="0" fontId="63" fillId="0" borderId="1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3" fillId="2" borderId="1" xfId="0" applyFont="1" applyFill="1" applyBorder="1" applyAlignment="1">
      <alignment horizontal="center"/>
    </xf>
    <xf numFmtId="0" fontId="63" fillId="2" borderId="2" xfId="0" applyFont="1" applyFill="1" applyBorder="1" applyAlignment="1">
      <alignment horizontal="center"/>
    </xf>
    <xf numFmtId="0" fontId="63" fillId="2" borderId="5" xfId="0" applyFont="1" applyFill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63" fillId="2" borderId="106" xfId="0" applyFont="1" applyFill="1" applyBorder="1" applyAlignment="1">
      <alignment horizontal="center"/>
    </xf>
    <xf numFmtId="0" fontId="63" fillId="2" borderId="107" xfId="0" applyFont="1" applyFill="1" applyBorder="1" applyAlignment="1">
      <alignment horizontal="center"/>
    </xf>
    <xf numFmtId="0" fontId="63" fillId="2" borderId="108" xfId="0" applyFont="1" applyFill="1" applyBorder="1" applyAlignment="1">
      <alignment horizontal="center"/>
    </xf>
    <xf numFmtId="0" fontId="63" fillId="0" borderId="17" xfId="0" applyFont="1" applyBorder="1" applyAlignment="1">
      <alignment horizontal="center"/>
    </xf>
    <xf numFmtId="172" fontId="68" fillId="2" borderId="1" xfId="2" applyFont="1" applyFill="1" applyBorder="1" applyAlignment="1" applyProtection="1">
      <alignment horizontal="center"/>
    </xf>
    <xf numFmtId="172" fontId="68" fillId="2" borderId="2" xfId="2" applyFont="1" applyFill="1" applyBorder="1" applyAlignment="1" applyProtection="1">
      <alignment horizontal="center"/>
    </xf>
    <xf numFmtId="172" fontId="68" fillId="2" borderId="5" xfId="2" applyFont="1" applyFill="1" applyBorder="1" applyAlignment="1" applyProtection="1">
      <alignment horizontal="center"/>
    </xf>
    <xf numFmtId="0" fontId="4" fillId="0" borderId="0" xfId="0" applyFont="1" applyAlignment="1">
      <alignment horizontal="left"/>
    </xf>
    <xf numFmtId="0" fontId="14" fillId="9" borderId="68" xfId="0" applyFont="1" applyFill="1" applyBorder="1" applyAlignment="1">
      <alignment horizontal="center"/>
    </xf>
    <xf numFmtId="0" fontId="43" fillId="9" borderId="19" xfId="0" applyFont="1" applyFill="1" applyBorder="1" applyAlignment="1">
      <alignment horizontal="center"/>
    </xf>
    <xf numFmtId="0" fontId="43" fillId="9" borderId="20" xfId="0" applyFont="1" applyFill="1" applyBorder="1" applyAlignment="1">
      <alignment horizontal="center"/>
    </xf>
    <xf numFmtId="0" fontId="18" fillId="7" borderId="55" xfId="0" applyFont="1" applyFill="1" applyBorder="1" applyAlignment="1">
      <alignment horizontal="center" vertical="center"/>
    </xf>
    <xf numFmtId="0" fontId="18" fillId="7" borderId="56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center"/>
    </xf>
    <xf numFmtId="0" fontId="25" fillId="0" borderId="56" xfId="0" applyFont="1" applyBorder="1" applyAlignment="1">
      <alignment horizontal="center" vertical="center"/>
    </xf>
    <xf numFmtId="0" fontId="25" fillId="0" borderId="57" xfId="0" applyFont="1" applyBorder="1" applyAlignment="1">
      <alignment horizontal="center" vertical="center"/>
    </xf>
    <xf numFmtId="0" fontId="14" fillId="7" borderId="67" xfId="0" applyFont="1" applyFill="1" applyBorder="1" applyAlignment="1">
      <alignment horizontal="center"/>
    </xf>
    <xf numFmtId="0" fontId="14" fillId="7" borderId="2" xfId="0" applyFont="1" applyFill="1" applyBorder="1" applyAlignment="1">
      <alignment horizontal="center"/>
    </xf>
    <xf numFmtId="0" fontId="14" fillId="7" borderId="5" xfId="0" applyFont="1" applyFill="1" applyBorder="1" applyAlignment="1">
      <alignment horizontal="center"/>
    </xf>
    <xf numFmtId="176" fontId="11" fillId="7" borderId="33" xfId="0" applyNumberFormat="1" applyFont="1" applyFill="1" applyBorder="1" applyAlignment="1">
      <alignment horizontal="center"/>
    </xf>
    <xf numFmtId="0" fontId="24" fillId="7" borderId="19" xfId="0" applyFont="1" applyFill="1" applyBorder="1" applyAlignment="1">
      <alignment horizontal="center"/>
    </xf>
    <xf numFmtId="0" fontId="24" fillId="7" borderId="20" xfId="0" applyFont="1" applyFill="1" applyBorder="1" applyAlignment="1">
      <alignment horizontal="center"/>
    </xf>
    <xf numFmtId="0" fontId="24" fillId="7" borderId="21" xfId="0" applyFont="1" applyFill="1" applyBorder="1" applyAlignment="1">
      <alignment horizontal="center"/>
    </xf>
    <xf numFmtId="0" fontId="24" fillId="7" borderId="22" xfId="0" applyFont="1" applyFill="1" applyBorder="1" applyAlignment="1">
      <alignment horizontal="center"/>
    </xf>
    <xf numFmtId="0" fontId="24" fillId="7" borderId="0" xfId="0" applyFont="1" applyFill="1" applyBorder="1" applyAlignment="1">
      <alignment horizontal="center"/>
    </xf>
    <xf numFmtId="0" fontId="24" fillId="7" borderId="23" xfId="0" applyFont="1" applyFill="1" applyBorder="1" applyAlignment="1">
      <alignment horizontal="center"/>
    </xf>
    <xf numFmtId="0" fontId="24" fillId="7" borderId="55" xfId="0" applyFont="1" applyFill="1" applyBorder="1" applyAlignment="1">
      <alignment horizontal="center"/>
    </xf>
    <xf numFmtId="0" fontId="24" fillId="7" borderId="56" xfId="0" applyFont="1" applyFill="1" applyBorder="1" applyAlignment="1">
      <alignment horizontal="center"/>
    </xf>
    <xf numFmtId="0" fontId="24" fillId="7" borderId="57" xfId="0" applyFont="1" applyFill="1" applyBorder="1" applyAlignment="1">
      <alignment horizontal="center"/>
    </xf>
    <xf numFmtId="0" fontId="25" fillId="0" borderId="110" xfId="0" applyFont="1" applyBorder="1" applyAlignment="1">
      <alignment horizontal="center" vertical="center"/>
    </xf>
    <xf numFmtId="0" fontId="25" fillId="0" borderId="111" xfId="0" applyFont="1" applyBorder="1" applyAlignment="1">
      <alignment horizontal="center" vertical="center"/>
    </xf>
    <xf numFmtId="165" fontId="5" fillId="12" borderId="3" xfId="0" applyNumberFormat="1" applyFont="1" applyFill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165" fontId="6" fillId="12" borderId="3" xfId="0" applyNumberFormat="1" applyFont="1" applyFill="1" applyBorder="1" applyAlignment="1">
      <alignment horizontal="center"/>
    </xf>
    <xf numFmtId="0" fontId="69" fillId="12" borderId="3" xfId="0" applyFont="1" applyFill="1" applyBorder="1" applyAlignment="1">
      <alignment horizontal="center"/>
    </xf>
    <xf numFmtId="0" fontId="69" fillId="12" borderId="1" xfId="0" applyFont="1" applyFill="1" applyBorder="1" applyAlignment="1">
      <alignment horizontal="center"/>
    </xf>
    <xf numFmtId="0" fontId="69" fillId="12" borderId="2" xfId="0" applyFont="1" applyFill="1" applyBorder="1" applyAlignment="1">
      <alignment horizontal="center"/>
    </xf>
    <xf numFmtId="0" fontId="69" fillId="12" borderId="5" xfId="0" applyFont="1" applyFill="1" applyBorder="1" applyAlignment="1">
      <alignment horizontal="center"/>
    </xf>
    <xf numFmtId="165" fontId="5" fillId="0" borderId="2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horizontal="center"/>
    </xf>
    <xf numFmtId="165" fontId="5" fillId="0" borderId="1" xfId="0" applyNumberFormat="1" applyFont="1" applyFill="1" applyBorder="1" applyAlignment="1">
      <alignment horizontal="center"/>
    </xf>
    <xf numFmtId="165" fontId="5" fillId="0" borderId="5" xfId="0" applyNumberFormat="1" applyFont="1" applyFill="1" applyBorder="1" applyAlignment="1">
      <alignment horizontal="center"/>
    </xf>
    <xf numFmtId="0" fontId="69" fillId="15" borderId="3" xfId="0" applyFont="1" applyFill="1" applyBorder="1" applyAlignment="1">
      <alignment horizontal="center"/>
    </xf>
    <xf numFmtId="165" fontId="5" fillId="0" borderId="2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165" fontId="6" fillId="0" borderId="1" xfId="0" applyNumberFormat="1" applyFont="1" applyFill="1" applyBorder="1" applyAlignment="1">
      <alignment horizontal="center"/>
    </xf>
    <xf numFmtId="165" fontId="6" fillId="0" borderId="5" xfId="0" applyNumberFormat="1" applyFont="1" applyFill="1" applyBorder="1" applyAlignment="1">
      <alignment horizontal="center"/>
    </xf>
    <xf numFmtId="165" fontId="5" fillId="15" borderId="1" xfId="0" applyNumberFormat="1" applyFont="1" applyFill="1" applyBorder="1" applyAlignment="1">
      <alignment horizontal="center"/>
    </xf>
    <xf numFmtId="165" fontId="5" fillId="15" borderId="5" xfId="0" applyNumberFormat="1" applyFont="1" applyFill="1" applyBorder="1" applyAlignment="1">
      <alignment horizontal="center"/>
    </xf>
    <xf numFmtId="165" fontId="6" fillId="12" borderId="1" xfId="0" applyNumberFormat="1" applyFont="1" applyFill="1" applyBorder="1" applyAlignment="1">
      <alignment horizontal="center"/>
    </xf>
    <xf numFmtId="165" fontId="6" fillId="12" borderId="5" xfId="0" applyNumberFormat="1" applyFont="1" applyFill="1" applyBorder="1" applyAlignment="1">
      <alignment horizontal="center"/>
    </xf>
    <xf numFmtId="165" fontId="5" fillId="0" borderId="6" xfId="0" applyNumberFormat="1" applyFont="1" applyFill="1" applyBorder="1" applyAlignment="1">
      <alignment horizontal="center"/>
    </xf>
    <xf numFmtId="165" fontId="5" fillId="0" borderId="7" xfId="0" applyNumberFormat="1" applyFont="1" applyFill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15" borderId="1" xfId="0" applyNumberFormat="1" applyFont="1" applyFill="1" applyBorder="1" applyAlignment="1">
      <alignment horizontal="center"/>
    </xf>
    <xf numFmtId="165" fontId="6" fillId="15" borderId="2" xfId="0" applyNumberFormat="1" applyFont="1" applyFill="1" applyBorder="1" applyAlignment="1">
      <alignment horizontal="center"/>
    </xf>
    <xf numFmtId="165" fontId="6" fillId="15" borderId="5" xfId="0" applyNumberFormat="1" applyFont="1" applyFill="1" applyBorder="1" applyAlignment="1">
      <alignment horizontal="center"/>
    </xf>
    <xf numFmtId="0" fontId="69" fillId="15" borderId="1" xfId="0" applyFont="1" applyFill="1" applyBorder="1" applyAlignment="1">
      <alignment horizontal="center"/>
    </xf>
    <xf numFmtId="0" fontId="69" fillId="15" borderId="2" xfId="0" applyFont="1" applyFill="1" applyBorder="1" applyAlignment="1">
      <alignment horizontal="center"/>
    </xf>
    <xf numFmtId="0" fontId="69" fillId="15" borderId="5" xfId="0" applyFont="1" applyFill="1" applyBorder="1" applyAlignment="1">
      <alignment horizontal="center"/>
    </xf>
    <xf numFmtId="165" fontId="5" fillId="15" borderId="3" xfId="0" applyNumberFormat="1" applyFont="1" applyFill="1" applyBorder="1" applyAlignment="1">
      <alignment horizontal="center"/>
    </xf>
    <xf numFmtId="165" fontId="5" fillId="12" borderId="1" xfId="0" applyNumberFormat="1" applyFont="1" applyFill="1" applyBorder="1" applyAlignment="1">
      <alignment horizontal="center"/>
    </xf>
    <xf numFmtId="165" fontId="5" fillId="12" borderId="2" xfId="0" applyNumberFormat="1" applyFont="1" applyFill="1" applyBorder="1" applyAlignment="1">
      <alignment horizontal="center"/>
    </xf>
    <xf numFmtId="165" fontId="5" fillId="12" borderId="5" xfId="0" applyNumberFormat="1" applyFont="1" applyFill="1" applyBorder="1" applyAlignment="1">
      <alignment horizontal="center"/>
    </xf>
    <xf numFmtId="165" fontId="6" fillId="15" borderId="3" xfId="0" applyNumberFormat="1" applyFont="1" applyFill="1" applyBorder="1" applyAlignment="1">
      <alignment horizontal="center"/>
    </xf>
    <xf numFmtId="165" fontId="5" fillId="12" borderId="16" xfId="0" applyNumberFormat="1" applyFont="1" applyFill="1" applyBorder="1" applyAlignment="1">
      <alignment horizontal="center"/>
    </xf>
    <xf numFmtId="165" fontId="5" fillId="12" borderId="17" xfId="0" applyNumberFormat="1" applyFont="1" applyFill="1" applyBorder="1" applyAlignment="1">
      <alignment horizontal="center"/>
    </xf>
    <xf numFmtId="165" fontId="5" fillId="12" borderId="18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14" fontId="5" fillId="0" borderId="3" xfId="0" applyNumberFormat="1" applyFont="1" applyFill="1" applyBorder="1" applyAlignment="1">
      <alignment horizontal="center"/>
    </xf>
    <xf numFmtId="165" fontId="5" fillId="0" borderId="10" xfId="0" applyNumberFormat="1" applyFont="1" applyBorder="1" applyAlignment="1">
      <alignment horizontal="center"/>
    </xf>
    <xf numFmtId="165" fontId="5" fillId="0" borderId="11" xfId="0" applyNumberFormat="1" applyFont="1" applyBorder="1" applyAlignment="1">
      <alignment horizontal="center"/>
    </xf>
    <xf numFmtId="165" fontId="5" fillId="0" borderId="12" xfId="0" applyNumberFormat="1" applyFont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4" fillId="5" borderId="1" xfId="0" applyFont="1" applyFill="1" applyBorder="1" applyAlignment="1">
      <alignment horizontal="center"/>
    </xf>
    <xf numFmtId="0" fontId="74" fillId="5" borderId="2" xfId="0" applyFont="1" applyFill="1" applyBorder="1" applyAlignment="1">
      <alignment horizontal="center"/>
    </xf>
    <xf numFmtId="0" fontId="74" fillId="5" borderId="5" xfId="0" applyFont="1" applyFill="1" applyBorder="1" applyAlignment="1">
      <alignment horizontal="center"/>
    </xf>
    <xf numFmtId="0" fontId="71" fillId="2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65" fontId="5" fillId="15" borderId="2" xfId="0" applyNumberFormat="1" applyFont="1" applyFill="1" applyBorder="1" applyAlignment="1">
      <alignment horizontal="center"/>
    </xf>
    <xf numFmtId="0" fontId="69" fillId="15" borderId="16" xfId="0" applyFont="1" applyFill="1" applyBorder="1" applyAlignment="1">
      <alignment horizontal="center"/>
    </xf>
    <xf numFmtId="0" fontId="69" fillId="15" borderId="17" xfId="0" applyFont="1" applyFill="1" applyBorder="1" applyAlignment="1">
      <alignment horizontal="center"/>
    </xf>
    <xf numFmtId="0" fontId="69" fillId="15" borderId="18" xfId="0" applyFont="1" applyFill="1" applyBorder="1" applyAlignment="1">
      <alignment horizontal="center"/>
    </xf>
    <xf numFmtId="165" fontId="6" fillId="12" borderId="2" xfId="0" applyNumberFormat="1" applyFont="1" applyFill="1" applyBorder="1" applyAlignment="1">
      <alignment horizontal="center"/>
    </xf>
    <xf numFmtId="0" fontId="75" fillId="0" borderId="1" xfId="0" applyFont="1" applyFill="1" applyBorder="1" applyAlignment="1">
      <alignment horizontal="center"/>
    </xf>
    <xf numFmtId="0" fontId="75" fillId="0" borderId="2" xfId="0" applyFont="1" applyFill="1" applyBorder="1" applyAlignment="1">
      <alignment horizontal="center"/>
    </xf>
    <xf numFmtId="0" fontId="75" fillId="0" borderId="5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76" fillId="5" borderId="1" xfId="0" applyFont="1" applyFill="1" applyBorder="1" applyAlignment="1">
      <alignment horizontal="center"/>
    </xf>
    <xf numFmtId="0" fontId="76" fillId="5" borderId="2" xfId="0" applyFont="1" applyFill="1" applyBorder="1" applyAlignment="1">
      <alignment horizontal="center"/>
    </xf>
    <xf numFmtId="0" fontId="76" fillId="5" borderId="5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112" xfId="0" applyFont="1" applyFill="1" applyBorder="1" applyAlignment="1">
      <alignment horizontal="center"/>
    </xf>
    <xf numFmtId="0" fontId="5" fillId="0" borderId="113" xfId="0" applyFont="1" applyFill="1" applyBorder="1" applyAlignment="1">
      <alignment horizontal="center"/>
    </xf>
    <xf numFmtId="0" fontId="5" fillId="0" borderId="26" xfId="0" applyFont="1" applyFill="1" applyBorder="1" applyAlignment="1">
      <alignment horizont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77" fillId="5" borderId="1" xfId="0" applyFont="1" applyFill="1" applyBorder="1" applyAlignment="1">
      <alignment horizontal="center"/>
    </xf>
    <xf numFmtId="0" fontId="77" fillId="5" borderId="2" xfId="0" applyFont="1" applyFill="1" applyBorder="1" applyAlignment="1">
      <alignment horizontal="center"/>
    </xf>
    <xf numFmtId="0" fontId="77" fillId="5" borderId="5" xfId="0" applyFont="1" applyFill="1" applyBorder="1" applyAlignment="1">
      <alignment horizontal="center"/>
    </xf>
    <xf numFmtId="165" fontId="6" fillId="0" borderId="16" xfId="0" applyNumberFormat="1" applyFont="1" applyFill="1" applyBorder="1" applyAlignment="1">
      <alignment horizontal="center"/>
    </xf>
    <xf numFmtId="165" fontId="6" fillId="0" borderId="18" xfId="0" applyNumberFormat="1" applyFont="1" applyFill="1" applyBorder="1" applyAlignment="1">
      <alignment horizontal="center"/>
    </xf>
    <xf numFmtId="0" fontId="40" fillId="21" borderId="3" xfId="0" applyFont="1" applyFill="1" applyBorder="1" applyAlignment="1">
      <alignment horizontal="center" wrapText="1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0" fontId="40" fillId="20" borderId="3" xfId="0" applyFont="1" applyFill="1" applyBorder="1" applyAlignment="1">
      <alignment horizontal="center" vertical="center"/>
    </xf>
    <xf numFmtId="178" fontId="40" fillId="21" borderId="1" xfId="8" applyNumberFormat="1" applyFont="1" applyFill="1" applyBorder="1" applyAlignment="1" applyProtection="1">
      <alignment horizontal="center"/>
    </xf>
    <xf numFmtId="178" fontId="40" fillId="21" borderId="5" xfId="8" applyNumberFormat="1" applyFont="1" applyFill="1" applyBorder="1" applyAlignment="1" applyProtection="1">
      <alignment horizontal="center"/>
    </xf>
    <xf numFmtId="178" fontId="40" fillId="3" borderId="3" xfId="8" applyNumberFormat="1" applyFont="1" applyFill="1" applyBorder="1" applyAlignment="1" applyProtection="1">
      <alignment horizontal="center"/>
    </xf>
    <xf numFmtId="178" fontId="40" fillId="3" borderId="1" xfId="8" applyNumberFormat="1" applyFont="1" applyFill="1" applyBorder="1" applyAlignment="1" applyProtection="1">
      <alignment horizontal="center"/>
    </xf>
    <xf numFmtId="178" fontId="40" fillId="3" borderId="5" xfId="8" applyNumberFormat="1" applyFont="1" applyFill="1" applyBorder="1" applyAlignment="1" applyProtection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0" fontId="40" fillId="20" borderId="3" xfId="0" applyFont="1" applyFill="1" applyBorder="1" applyAlignment="1">
      <alignment horizontal="center"/>
    </xf>
    <xf numFmtId="0" fontId="92" fillId="20" borderId="29" xfId="0" applyFont="1" applyFill="1" applyBorder="1" applyAlignment="1">
      <alignment horizontal="center" vertical="center"/>
    </xf>
    <xf numFmtId="0" fontId="92" fillId="20" borderId="31" xfId="0" applyFont="1" applyFill="1" applyBorder="1" applyAlignment="1">
      <alignment horizontal="center" vertical="center"/>
    </xf>
    <xf numFmtId="0" fontId="5" fillId="20" borderId="22" xfId="0" applyFont="1" applyFill="1" applyBorder="1" applyAlignment="1">
      <alignment horizontal="left"/>
    </xf>
    <xf numFmtId="0" fontId="5" fillId="20" borderId="0" xfId="0" applyFont="1" applyFill="1" applyAlignment="1">
      <alignment horizontal="left"/>
    </xf>
    <xf numFmtId="0" fontId="6" fillId="20" borderId="22" xfId="0" applyFont="1" applyFill="1" applyBorder="1" applyAlignment="1">
      <alignment horizontal="center"/>
    </xf>
    <xf numFmtId="0" fontId="6" fillId="20" borderId="0" xfId="0" applyFont="1" applyFill="1" applyAlignment="1">
      <alignment horizontal="center"/>
    </xf>
    <xf numFmtId="0" fontId="3" fillId="20" borderId="26" xfId="0" applyFont="1" applyFill="1" applyBorder="1" applyAlignment="1">
      <alignment horizontal="left" vertical="top"/>
    </xf>
    <xf numFmtId="0" fontId="12" fillId="20" borderId="11" xfId="0" applyFont="1" applyFill="1" applyBorder="1" applyAlignment="1">
      <alignment horizontal="left" vertical="top"/>
    </xf>
    <xf numFmtId="0" fontId="3" fillId="20" borderId="10" xfId="0" applyFont="1" applyFill="1" applyBorder="1" applyAlignment="1">
      <alignment horizontal="left" vertical="top"/>
    </xf>
    <xf numFmtId="0" fontId="3" fillId="20" borderId="11" xfId="0" applyFont="1" applyFill="1" applyBorder="1" applyAlignment="1">
      <alignment horizontal="left" vertical="top"/>
    </xf>
    <xf numFmtId="0" fontId="3" fillId="20" borderId="27" xfId="0" applyFont="1" applyFill="1" applyBorder="1" applyAlignment="1">
      <alignment horizontal="left" vertical="top"/>
    </xf>
    <xf numFmtId="0" fontId="13" fillId="20" borderId="22" xfId="0" applyFont="1" applyFill="1" applyBorder="1" applyAlignment="1">
      <alignment horizontal="center" vertical="center"/>
    </xf>
    <xf numFmtId="0" fontId="13" fillId="20" borderId="0" xfId="0" applyFont="1" applyFill="1" applyAlignment="1">
      <alignment horizontal="center" vertical="center"/>
    </xf>
    <xf numFmtId="0" fontId="13" fillId="20" borderId="28" xfId="0" applyFont="1" applyFill="1" applyBorder="1" applyAlignment="1">
      <alignment horizontal="center" vertical="center"/>
    </xf>
    <xf numFmtId="0" fontId="13" fillId="20" borderId="29" xfId="0" applyFont="1" applyFill="1" applyBorder="1" applyAlignment="1">
      <alignment horizontal="center" vertical="center"/>
    </xf>
    <xf numFmtId="0" fontId="13" fillId="20" borderId="13" xfId="0" applyFont="1" applyFill="1" applyBorder="1" applyAlignment="1">
      <alignment horizontal="center" vertical="center"/>
    </xf>
    <xf numFmtId="0" fontId="13" fillId="20" borderId="23" xfId="0" applyFont="1" applyFill="1" applyBorder="1" applyAlignment="1">
      <alignment horizontal="center" vertical="center"/>
    </xf>
    <xf numFmtId="0" fontId="13" fillId="20" borderId="30" xfId="0" applyFont="1" applyFill="1" applyBorder="1" applyAlignment="1">
      <alignment horizontal="center" vertical="center"/>
    </xf>
    <xf numFmtId="0" fontId="13" fillId="20" borderId="31" xfId="0" applyFont="1" applyFill="1" applyBorder="1" applyAlignment="1">
      <alignment horizontal="center" vertical="center"/>
    </xf>
    <xf numFmtId="0" fontId="3" fillId="20" borderId="80" xfId="0" applyFont="1" applyFill="1" applyBorder="1" applyAlignment="1">
      <alignment horizontal="center"/>
    </xf>
    <xf numFmtId="0" fontId="3" fillId="20" borderId="17" xfId="0" applyFont="1" applyFill="1" applyBorder="1" applyAlignment="1">
      <alignment horizontal="center"/>
    </xf>
    <xf numFmtId="0" fontId="3" fillId="20" borderId="22" xfId="0" applyFont="1" applyFill="1" applyBorder="1" applyAlignment="1">
      <alignment horizontal="center" vertical="center"/>
    </xf>
    <xf numFmtId="0" fontId="3" fillId="20" borderId="0" xfId="0" applyFont="1" applyFill="1" applyAlignment="1">
      <alignment horizontal="center" vertical="center"/>
    </xf>
    <xf numFmtId="0" fontId="3" fillId="20" borderId="23" xfId="0" applyFont="1" applyFill="1" applyBorder="1" applyAlignment="1">
      <alignment horizontal="center" vertical="center"/>
    </xf>
    <xf numFmtId="0" fontId="92" fillId="20" borderId="28" xfId="0" applyFont="1" applyFill="1" applyBorder="1" applyAlignment="1">
      <alignment horizontal="center" vertical="center"/>
    </xf>
    <xf numFmtId="0" fontId="5" fillId="20" borderId="24" xfId="0" applyFont="1" applyFill="1" applyBorder="1" applyAlignment="1">
      <alignment horizontal="center"/>
    </xf>
    <xf numFmtId="0" fontId="5" fillId="20" borderId="25" xfId="0" applyFont="1" applyFill="1" applyBorder="1" applyAlignment="1">
      <alignment horizontal="center"/>
    </xf>
    <xf numFmtId="0" fontId="5" fillId="20" borderId="22" xfId="0" applyFont="1" applyFill="1" applyBorder="1" applyAlignment="1">
      <alignment horizontal="center"/>
    </xf>
    <xf numFmtId="0" fontId="5" fillId="20" borderId="0" xfId="0" applyFont="1" applyFill="1" applyAlignment="1">
      <alignment horizontal="center"/>
    </xf>
    <xf numFmtId="0" fontId="6" fillId="20" borderId="22" xfId="0" applyFont="1" applyFill="1" applyBorder="1" applyAlignment="1">
      <alignment horizontal="left"/>
    </xf>
    <xf numFmtId="0" fontId="6" fillId="20" borderId="0" xfId="0" applyFont="1" applyFill="1" applyAlignment="1">
      <alignment horizontal="left"/>
    </xf>
    <xf numFmtId="0" fontId="3" fillId="20" borderId="22" xfId="0" applyFont="1" applyFill="1" applyBorder="1" applyAlignment="1">
      <alignment horizontal="center"/>
    </xf>
    <xf numFmtId="0" fontId="3" fillId="20" borderId="0" xfId="0" applyFont="1" applyFill="1" applyAlignment="1">
      <alignment horizontal="center"/>
    </xf>
    <xf numFmtId="0" fontId="3" fillId="20" borderId="23" xfId="0" applyFont="1" applyFill="1" applyBorder="1" applyAlignment="1">
      <alignment horizontal="center"/>
    </xf>
    <xf numFmtId="0" fontId="3" fillId="20" borderId="26" xfId="0" applyFont="1" applyFill="1" applyBorder="1" applyAlignment="1">
      <alignment horizontal="center" vertical="center"/>
    </xf>
    <xf numFmtId="0" fontId="3" fillId="20" borderId="11" xfId="0" applyFont="1" applyFill="1" applyBorder="1" applyAlignment="1">
      <alignment horizontal="center" vertical="center"/>
    </xf>
    <xf numFmtId="0" fontId="3" fillId="20" borderId="27" xfId="0" applyFont="1" applyFill="1" applyBorder="1" applyAlignment="1">
      <alignment horizontal="center" vertical="center"/>
    </xf>
    <xf numFmtId="0" fontId="92" fillId="20" borderId="22" xfId="0" applyFont="1" applyFill="1" applyBorder="1" applyAlignment="1">
      <alignment horizontal="center" vertical="center"/>
    </xf>
    <xf numFmtId="0" fontId="48" fillId="20" borderId="0" xfId="0" applyFont="1" applyFill="1" applyAlignment="1">
      <alignment horizontal="center" vertical="center"/>
    </xf>
    <xf numFmtId="0" fontId="48" fillId="20" borderId="28" xfId="0" applyFont="1" applyFill="1" applyBorder="1" applyAlignment="1">
      <alignment horizontal="center" vertical="center"/>
    </xf>
    <xf numFmtId="0" fontId="48" fillId="20" borderId="29" xfId="0" applyFont="1" applyFill="1" applyBorder="1" applyAlignment="1">
      <alignment horizontal="center" vertical="center"/>
    </xf>
    <xf numFmtId="0" fontId="92" fillId="20" borderId="0" xfId="0" applyFont="1" applyFill="1" applyAlignment="1">
      <alignment horizontal="center" vertical="center"/>
    </xf>
    <xf numFmtId="0" fontId="48" fillId="20" borderId="23" xfId="0" applyFont="1" applyFill="1" applyBorder="1" applyAlignment="1">
      <alignment horizontal="center" vertical="center"/>
    </xf>
    <xf numFmtId="0" fontId="48" fillId="20" borderId="31" xfId="0" applyFont="1" applyFill="1" applyBorder="1" applyAlignment="1">
      <alignment horizontal="center" vertical="center"/>
    </xf>
    <xf numFmtId="0" fontId="6" fillId="20" borderId="23" xfId="0" applyFont="1" applyFill="1" applyBorder="1" applyAlignment="1">
      <alignment horizontal="left"/>
    </xf>
    <xf numFmtId="0" fontId="3" fillId="20" borderId="67" xfId="0" applyFont="1" applyFill="1" applyBorder="1" applyAlignment="1">
      <alignment horizontal="center"/>
    </xf>
    <xf numFmtId="0" fontId="3" fillId="20" borderId="2" xfId="0" applyFont="1" applyFill="1" applyBorder="1" applyAlignment="1">
      <alignment horizontal="center"/>
    </xf>
    <xf numFmtId="0" fontId="5" fillId="20" borderId="22" xfId="0" applyFont="1" applyFill="1" applyBorder="1" applyAlignment="1"/>
    <xf numFmtId="0" fontId="5" fillId="20" borderId="0" xfId="0" applyFont="1" applyFill="1" applyAlignment="1"/>
    <xf numFmtId="179" fontId="5" fillId="20" borderId="22" xfId="0" applyNumberFormat="1" applyFont="1" applyFill="1" applyBorder="1" applyAlignment="1"/>
    <xf numFmtId="179" fontId="5" fillId="20" borderId="0" xfId="0" applyNumberFormat="1" applyFont="1" applyFill="1" applyAlignment="1"/>
    <xf numFmtId="0" fontId="3" fillId="20" borderId="22" xfId="0" applyFont="1" applyFill="1" applyBorder="1" applyAlignment="1">
      <alignment horizontal="left" vertical="top"/>
    </xf>
    <xf numFmtId="0" fontId="3" fillId="20" borderId="0" xfId="0" applyFont="1" applyFill="1" applyAlignment="1">
      <alignment horizontal="left" vertical="top"/>
    </xf>
    <xf numFmtId="0" fontId="12" fillId="20" borderId="80" xfId="0" applyFont="1" applyFill="1" applyBorder="1" applyAlignment="1">
      <alignment horizontal="center"/>
    </xf>
    <xf numFmtId="0" fontId="12" fillId="20" borderId="17" xfId="0" applyFont="1" applyFill="1" applyBorder="1" applyAlignment="1">
      <alignment horizontal="center"/>
    </xf>
    <xf numFmtId="0" fontId="12" fillId="20" borderId="72" xfId="0" applyFont="1" applyFill="1" applyBorder="1" applyAlignment="1">
      <alignment horizontal="center"/>
    </xf>
    <xf numFmtId="0" fontId="3" fillId="20" borderId="72" xfId="0" applyFont="1" applyFill="1" applyBorder="1" applyAlignment="1">
      <alignment horizontal="center"/>
    </xf>
    <xf numFmtId="0" fontId="6" fillId="20" borderId="26" xfId="0" applyFont="1" applyFill="1" applyBorder="1" applyAlignment="1">
      <alignment horizontal="left"/>
    </xf>
    <xf numFmtId="0" fontId="6" fillId="20" borderId="11" xfId="0" applyFont="1" applyFill="1" applyBorder="1" applyAlignment="1">
      <alignment horizontal="left"/>
    </xf>
    <xf numFmtId="0" fontId="10" fillId="20" borderId="19" xfId="0" applyFont="1" applyFill="1" applyBorder="1" applyAlignment="1">
      <alignment horizontal="center" vertical="center"/>
    </xf>
    <xf numFmtId="0" fontId="10" fillId="20" borderId="20" xfId="0" applyFont="1" applyFill="1" applyBorder="1" applyAlignment="1">
      <alignment horizontal="center" vertical="center"/>
    </xf>
    <xf numFmtId="0" fontId="10" fillId="20" borderId="21" xfId="0" applyFont="1" applyFill="1" applyBorder="1" applyAlignment="1">
      <alignment horizontal="center" vertical="center"/>
    </xf>
    <xf numFmtId="0" fontId="40" fillId="20" borderId="19" xfId="0" applyFont="1" applyFill="1" applyBorder="1" applyAlignment="1">
      <alignment horizontal="center" vertical="center"/>
    </xf>
    <xf numFmtId="0" fontId="40" fillId="20" borderId="20" xfId="0" applyFont="1" applyFill="1" applyBorder="1" applyAlignment="1">
      <alignment horizontal="center" vertical="center"/>
    </xf>
    <xf numFmtId="0" fontId="40" fillId="20" borderId="21" xfId="0" applyFont="1" applyFill="1" applyBorder="1" applyAlignment="1">
      <alignment horizontal="center" vertical="center"/>
    </xf>
    <xf numFmtId="0" fontId="3" fillId="20" borderId="19" xfId="0" applyFont="1" applyFill="1" applyBorder="1" applyAlignment="1">
      <alignment horizontal="center"/>
    </xf>
    <xf numFmtId="0" fontId="3" fillId="20" borderId="20" xfId="0" applyFont="1" applyFill="1" applyBorder="1" applyAlignment="1">
      <alignment horizontal="center"/>
    </xf>
    <xf numFmtId="0" fontId="3" fillId="20" borderId="21" xfId="0" applyFont="1" applyFill="1" applyBorder="1" applyAlignment="1">
      <alignment horizontal="center"/>
    </xf>
    <xf numFmtId="0" fontId="93" fillId="23" borderId="0" xfId="10" applyFont="1" applyFill="1" applyAlignment="1">
      <alignment horizontal="center"/>
    </xf>
    <xf numFmtId="0" fontId="93" fillId="23" borderId="20" xfId="10" applyFont="1" applyFill="1" applyBorder="1" applyAlignment="1">
      <alignment horizontal="center"/>
    </xf>
    <xf numFmtId="0" fontId="94" fillId="23" borderId="0" xfId="10" applyFont="1" applyFill="1" applyAlignment="1">
      <alignment horizontal="center"/>
    </xf>
    <xf numFmtId="0" fontId="93" fillId="23" borderId="23" xfId="10" applyFont="1" applyFill="1" applyBorder="1" applyAlignment="1">
      <alignment horizontal="center"/>
    </xf>
  </cellXfs>
  <cellStyles count="11">
    <cellStyle name="Hipervínculo" xfId="1"/>
    <cellStyle name="Millares" xfId="5" builtinId="3"/>
    <cellStyle name="Millares 2" xfId="2"/>
    <cellStyle name="Millares 3" xfId="4"/>
    <cellStyle name="Millares 4" xfId="6"/>
    <cellStyle name="Millares 4 2" xfId="8"/>
    <cellStyle name="Millares 5" xfId="9"/>
    <cellStyle name="Moneda 2" xfId="3"/>
    <cellStyle name="Normal" xfId="0" builtinId="0"/>
    <cellStyle name="Normal 2" xfId="7"/>
    <cellStyle name="Normal 3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1.png"/><Relationship Id="rId1" Type="http://schemas.openxmlformats.org/officeDocument/2006/relationships/image" Target="../media/image20.png"/><Relationship Id="rId4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3.png"/><Relationship Id="rId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11.png"/><Relationship Id="rId1" Type="http://schemas.openxmlformats.org/officeDocument/2006/relationships/image" Target="../media/image24.png"/><Relationship Id="rId5" Type="http://schemas.openxmlformats.org/officeDocument/2006/relationships/image" Target="../media/image26.jpeg"/><Relationship Id="rId4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5" Type="http://schemas.openxmlformats.org/officeDocument/2006/relationships/image" Target="../media/image15.png"/><Relationship Id="rId4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5" Type="http://schemas.openxmlformats.org/officeDocument/2006/relationships/image" Target="../media/image31.jpeg"/><Relationship Id="rId4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5" Type="http://schemas.openxmlformats.org/officeDocument/2006/relationships/image" Target="../media/image11.png"/><Relationship Id="rId4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11.png"/><Relationship Id="rId5" Type="http://schemas.openxmlformats.org/officeDocument/2006/relationships/image" Target="../media/image38.jpeg"/><Relationship Id="rId4" Type="http://schemas.openxmlformats.org/officeDocument/2006/relationships/image" Target="../media/image3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9.jpeg"/><Relationship Id="rId1" Type="http://schemas.openxmlformats.org/officeDocument/2006/relationships/image" Target="../media/image11.pn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jpeg"/><Relationship Id="rId1" Type="http://schemas.openxmlformats.org/officeDocument/2006/relationships/image" Target="../media/image11.png"/><Relationship Id="rId5" Type="http://schemas.openxmlformats.org/officeDocument/2006/relationships/image" Target="../media/image43.png"/><Relationship Id="rId4" Type="http://schemas.openxmlformats.org/officeDocument/2006/relationships/image" Target="../media/image4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png"/><Relationship Id="rId1" Type="http://schemas.openxmlformats.org/officeDocument/2006/relationships/image" Target="../media/image11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jpeg"/><Relationship Id="rId1" Type="http://schemas.openxmlformats.org/officeDocument/2006/relationships/image" Target="../media/image11.png"/><Relationship Id="rId5" Type="http://schemas.openxmlformats.org/officeDocument/2006/relationships/image" Target="../media/image50.png"/><Relationship Id="rId4" Type="http://schemas.openxmlformats.org/officeDocument/2006/relationships/image" Target="../media/image1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png"/><Relationship Id="rId1" Type="http://schemas.openxmlformats.org/officeDocument/2006/relationships/image" Target="../media/image11.png"/><Relationship Id="rId5" Type="http://schemas.openxmlformats.org/officeDocument/2006/relationships/image" Target="../media/image12.png"/><Relationship Id="rId4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png"/><Relationship Id="rId1" Type="http://schemas.openxmlformats.org/officeDocument/2006/relationships/image" Target="../media/image11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png"/><Relationship Id="rId1" Type="http://schemas.openxmlformats.org/officeDocument/2006/relationships/image" Target="../media/image11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3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6.png"/><Relationship Id="rId5" Type="http://schemas.openxmlformats.org/officeDocument/2006/relationships/image" Target="../media/image17.jpe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8.png"/><Relationship Id="rId1" Type="http://schemas.openxmlformats.org/officeDocument/2006/relationships/image" Target="../media/image16.png"/><Relationship Id="rId5" Type="http://schemas.openxmlformats.org/officeDocument/2006/relationships/image" Target="../media/image11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459442</xdr:colOff>
      <xdr:row>43</xdr:row>
      <xdr:rowOff>268941</xdr:rowOff>
    </xdr:from>
    <xdr:to>
      <xdr:col>11</xdr:col>
      <xdr:colOff>212913</xdr:colOff>
      <xdr:row>43</xdr:row>
      <xdr:rowOff>606761</xdr:rowOff>
    </xdr:to>
    <xdr:pic>
      <xdr:nvPicPr>
        <xdr:cNvPr id="2" name="Imagen 1" descr="Texto, Carta&#10;&#10;Descripción generada automáticament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692" y="10574991"/>
          <a:ext cx="1896596" cy="337820"/>
        </a:xfrm>
        <a:prstGeom prst="rect">
          <a:avLst/>
        </a:prstGeom>
      </xdr:spPr>
    </xdr:pic>
    <xdr:clientData/>
  </xdr:twoCellAnchor>
  <xdr:twoCellAnchor editAs="oneCell">
    <xdr:from>
      <xdr:col>8</xdr:col>
      <xdr:colOff>560295</xdr:colOff>
      <xdr:row>45</xdr:row>
      <xdr:rowOff>156884</xdr:rowOff>
    </xdr:from>
    <xdr:to>
      <xdr:col>11</xdr:col>
      <xdr:colOff>134471</xdr:colOff>
      <xdr:row>45</xdr:row>
      <xdr:rowOff>694766</xdr:rowOff>
    </xdr:to>
    <xdr:pic>
      <xdr:nvPicPr>
        <xdr:cNvPr id="3" name="Imagen 2" descr="Texto&#10;&#10;Descripción generada automáticamente con confianza baj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545" y="11644034"/>
          <a:ext cx="1717301" cy="537882"/>
        </a:xfrm>
        <a:prstGeom prst="rect">
          <a:avLst/>
        </a:prstGeom>
      </xdr:spPr>
    </xdr:pic>
    <xdr:clientData/>
  </xdr:twoCellAnchor>
  <xdr:twoCellAnchor editAs="oneCell">
    <xdr:from>
      <xdr:col>8</xdr:col>
      <xdr:colOff>616324</xdr:colOff>
      <xdr:row>51</xdr:row>
      <xdr:rowOff>67235</xdr:rowOff>
    </xdr:from>
    <xdr:to>
      <xdr:col>11</xdr:col>
      <xdr:colOff>1</xdr:colOff>
      <xdr:row>55</xdr:row>
      <xdr:rowOff>97795</xdr:rowOff>
    </xdr:to>
    <xdr:pic>
      <xdr:nvPicPr>
        <xdr:cNvPr id="4" name="Imagen 3" descr="Las Firmas De Kirchner También Fueron Puestas En El | Full Size PNG  Download | Seek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7574" y="13907060"/>
          <a:ext cx="1526802" cy="79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212908</xdr:colOff>
      <xdr:row>1</xdr:row>
      <xdr:rowOff>133835</xdr:rowOff>
    </xdr:from>
    <xdr:to>
      <xdr:col>6</xdr:col>
      <xdr:colOff>380999</xdr:colOff>
      <xdr:row>6</xdr:row>
      <xdr:rowOff>49517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0" y="335541"/>
          <a:ext cx="4336679" cy="8681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189162</xdr:colOff>
      <xdr:row>63</xdr:row>
      <xdr:rowOff>25300</xdr:rowOff>
    </xdr:from>
    <xdr:to>
      <xdr:col>3</xdr:col>
      <xdr:colOff>62135</xdr:colOff>
      <xdr:row>69</xdr:row>
      <xdr:rowOff>101575</xdr:rowOff>
    </xdr:to>
    <xdr:pic>
      <xdr:nvPicPr>
        <xdr:cNvPr id="2" name="5 Imagen" descr=" 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52501" y="15582901"/>
          <a:ext cx="2581275" cy="12128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9</xdr:col>
      <xdr:colOff>613667</xdr:colOff>
      <xdr:row>16</xdr:row>
      <xdr:rowOff>74339</xdr:rowOff>
    </xdr:from>
    <xdr:to>
      <xdr:col>10</xdr:col>
      <xdr:colOff>1082628</xdr:colOff>
      <xdr:row>21</xdr:row>
      <xdr:rowOff>174128</xdr:rowOff>
    </xdr:to>
    <xdr:pic>
      <xdr:nvPicPr>
        <xdr:cNvPr id="3" name="Imagen 6" descr=" 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l="48616" t="36722" r="19170" b="21346"/>
        <a:stretch>
          <a:fillRect/>
        </a:stretch>
      </xdr:blipFill>
      <xdr:spPr>
        <a:xfrm>
          <a:off x="10212916" y="3492499"/>
          <a:ext cx="2281512" cy="173566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1216813</xdr:colOff>
      <xdr:row>41</xdr:row>
      <xdr:rowOff>113853</xdr:rowOff>
    </xdr:from>
    <xdr:to>
      <xdr:col>3</xdr:col>
      <xdr:colOff>254323</xdr:colOff>
      <xdr:row>48</xdr:row>
      <xdr:rowOff>190648</xdr:rowOff>
    </xdr:to>
    <xdr:pic>
      <xdr:nvPicPr>
        <xdr:cNvPr id="4" name="Imagen 7" descr=" 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2"/>
        <a:srcRect l="48616" t="36722" r="19170" b="21346"/>
        <a:stretch>
          <a:fillRect/>
        </a:stretch>
      </xdr:blipFill>
      <xdr:spPr>
        <a:xfrm>
          <a:off x="3100917" y="9990666"/>
          <a:ext cx="1979083" cy="150559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14</xdr:col>
      <xdr:colOff>623982</xdr:colOff>
      <xdr:row>39</xdr:row>
      <xdr:rowOff>88813</xdr:rowOff>
    </xdr:from>
    <xdr:to>
      <xdr:col>16</xdr:col>
      <xdr:colOff>74038</xdr:colOff>
      <xdr:row>40</xdr:row>
      <xdr:rowOff>253305</xdr:rowOff>
    </xdr:to>
    <xdr:pic>
      <xdr:nvPicPr>
        <xdr:cNvPr id="5" name="Imagen 8" descr=" 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5345833" y="8885125"/>
          <a:ext cx="1439335" cy="8970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1089543</xdr:colOff>
      <xdr:row>52</xdr:row>
      <xdr:rowOff>113853</xdr:rowOff>
    </xdr:from>
    <xdr:to>
      <xdr:col>7</xdr:col>
      <xdr:colOff>137263</xdr:colOff>
      <xdr:row>57</xdr:row>
      <xdr:rowOff>101203</xdr:rowOff>
    </xdr:to>
    <xdr:pic>
      <xdr:nvPicPr>
        <xdr:cNvPr id="6" name="Imagen 9" descr="Convenio Davivienda - UMBVirtual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4233333" y="12276667"/>
          <a:ext cx="4518904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371399</xdr:colOff>
      <xdr:row>38</xdr:row>
      <xdr:rowOff>101203</xdr:rowOff>
    </xdr:from>
    <xdr:to>
      <xdr:col>15</xdr:col>
      <xdr:colOff>922988</xdr:colOff>
      <xdr:row>41</xdr:row>
      <xdr:rowOff>126131</xdr:rowOff>
    </xdr:to>
    <xdr:pic>
      <xdr:nvPicPr>
        <xdr:cNvPr id="2" name="1 Imagen" descr=" 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6059150" y="9420225"/>
          <a:ext cx="1704976" cy="124777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190248</xdr:colOff>
      <xdr:row>64</xdr:row>
      <xdr:rowOff>25300</xdr:rowOff>
    </xdr:from>
    <xdr:to>
      <xdr:col>3</xdr:col>
      <xdr:colOff>387991</xdr:colOff>
      <xdr:row>70</xdr:row>
      <xdr:rowOff>63289</xdr:rowOff>
    </xdr:to>
    <xdr:pic>
      <xdr:nvPicPr>
        <xdr:cNvPr id="3" name="5 Imagen" descr=" 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952501" y="15621001"/>
          <a:ext cx="2657475" cy="11747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326729</xdr:colOff>
      <xdr:row>41</xdr:row>
      <xdr:rowOff>126131</xdr:rowOff>
    </xdr:from>
    <xdr:to>
      <xdr:col>4</xdr:col>
      <xdr:colOff>1254641</xdr:colOff>
      <xdr:row>49</xdr:row>
      <xdr:rowOff>100793</xdr:rowOff>
    </xdr:to>
    <xdr:pic>
      <xdr:nvPicPr>
        <xdr:cNvPr id="4" name="Imagen 7" descr=" 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3"/>
        <a:srcRect l="48616" t="36722" r="19170" b="21346"/>
        <a:stretch>
          <a:fillRect/>
        </a:stretch>
      </xdr:blipFill>
      <xdr:spPr>
        <a:xfrm>
          <a:off x="3545417" y="10457272"/>
          <a:ext cx="2127250" cy="16183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1904221</xdr:colOff>
      <xdr:row>53</xdr:row>
      <xdr:rowOff>63251</xdr:rowOff>
    </xdr:from>
    <xdr:to>
      <xdr:col>6</xdr:col>
      <xdr:colOff>1121122</xdr:colOff>
      <xdr:row>58</xdr:row>
      <xdr:rowOff>63251</xdr:rowOff>
    </xdr:to>
    <xdr:pic>
      <xdr:nvPicPr>
        <xdr:cNvPr id="5" name="Imagen 8" descr="Convenio Davivienda - UMBVirtual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5122333" y="12879917"/>
          <a:ext cx="4518904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9</xdr:col>
      <xdr:colOff>740366</xdr:colOff>
      <xdr:row>16</xdr:row>
      <xdr:rowOff>88738</xdr:rowOff>
    </xdr:from>
    <xdr:to>
      <xdr:col>10</xdr:col>
      <xdr:colOff>841448</xdr:colOff>
      <xdr:row>21</xdr:row>
      <xdr:rowOff>99714</xdr:rowOff>
    </xdr:to>
    <xdr:pic>
      <xdr:nvPicPr>
        <xdr:cNvPr id="6" name="Imagen 9" descr=" 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/>
      </xdr:nvPicPr>
      <xdr:blipFill>
        <a:blip xmlns:r="http://schemas.openxmlformats.org/officeDocument/2006/relationships" r:embed="rId3"/>
        <a:srcRect l="48616" t="36722" r="19170" b="21346"/>
        <a:stretch>
          <a:fillRect/>
        </a:stretch>
      </xdr:blipFill>
      <xdr:spPr>
        <a:xfrm>
          <a:off x="11313584" y="3471333"/>
          <a:ext cx="2127250" cy="16183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750553</xdr:colOff>
      <xdr:row>15</xdr:row>
      <xdr:rowOff>75902</xdr:rowOff>
    </xdr:from>
    <xdr:to>
      <xdr:col>4</xdr:col>
      <xdr:colOff>664534</xdr:colOff>
      <xdr:row>19</xdr:row>
      <xdr:rowOff>125573</xdr:rowOff>
    </xdr:to>
    <xdr:pic>
      <xdr:nvPicPr>
        <xdr:cNvPr id="7" name="Imagen 10" descr="Convenio Davivienda - UMBVirtual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/>
      </xdr:nvPicPr>
      <xdr:blipFill>
        <a:blip xmlns:r="http://schemas.openxmlformats.org/officeDocument/2006/relationships" r:embed="rId5"/>
        <a:srcRect t="31681" b="28491"/>
        <a:stretch>
          <a:fillRect/>
        </a:stretch>
      </xdr:blipFill>
      <xdr:spPr>
        <a:xfrm>
          <a:off x="1513417" y="2973917"/>
          <a:ext cx="4676775" cy="1862667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190417</xdr:colOff>
      <xdr:row>65</xdr:row>
      <xdr:rowOff>25300</xdr:rowOff>
    </xdr:from>
    <xdr:to>
      <xdr:col>3</xdr:col>
      <xdr:colOff>389831</xdr:colOff>
      <xdr:row>71</xdr:row>
      <xdr:rowOff>63289</xdr:rowOff>
    </xdr:to>
    <xdr:pic>
      <xdr:nvPicPr>
        <xdr:cNvPr id="2" name="5 Imagen" descr=" 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52501" y="15678151"/>
          <a:ext cx="2762250" cy="117479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231199</xdr:colOff>
      <xdr:row>42</xdr:row>
      <xdr:rowOff>139526</xdr:rowOff>
    </xdr:from>
    <xdr:to>
      <xdr:col>4</xdr:col>
      <xdr:colOff>1350334</xdr:colOff>
      <xdr:row>50</xdr:row>
      <xdr:rowOff>87510</xdr:rowOff>
    </xdr:to>
    <xdr:pic>
      <xdr:nvPicPr>
        <xdr:cNvPr id="3" name="Imagen 7" descr=" 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l="48616" t="36722" r="19170" b="21346"/>
        <a:stretch>
          <a:fillRect/>
        </a:stretch>
      </xdr:blipFill>
      <xdr:spPr>
        <a:xfrm>
          <a:off x="3556000" y="11144250"/>
          <a:ext cx="2127250" cy="16183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9</xdr:col>
      <xdr:colOff>994523</xdr:colOff>
      <xdr:row>17</xdr:row>
      <xdr:rowOff>100793</xdr:rowOff>
    </xdr:from>
    <xdr:to>
      <xdr:col>10</xdr:col>
      <xdr:colOff>838609</xdr:colOff>
      <xdr:row>23</xdr:row>
      <xdr:rowOff>22324</xdr:rowOff>
    </xdr:to>
    <xdr:pic>
      <xdr:nvPicPr>
        <xdr:cNvPr id="4" name="Imagen 8" descr=" 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2"/>
        <a:srcRect l="48616" t="36722" r="19170" b="21346"/>
        <a:stretch>
          <a:fillRect/>
        </a:stretch>
      </xdr:blipFill>
      <xdr:spPr>
        <a:xfrm>
          <a:off x="11260667" y="3555999"/>
          <a:ext cx="2465917" cy="187595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486623</xdr:colOff>
      <xdr:row>16</xdr:row>
      <xdr:rowOff>101575</xdr:rowOff>
    </xdr:from>
    <xdr:to>
      <xdr:col>3</xdr:col>
      <xdr:colOff>1110430</xdr:colOff>
      <xdr:row>20</xdr:row>
      <xdr:rowOff>12278</xdr:rowOff>
    </xdr:to>
    <xdr:pic>
      <xdr:nvPicPr>
        <xdr:cNvPr id="5" name="Imagen 9" descr=" 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248834" y="3188426"/>
          <a:ext cx="3185583" cy="187028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1321378</xdr:colOff>
      <xdr:row>54</xdr:row>
      <xdr:rowOff>113853</xdr:rowOff>
    </xdr:from>
    <xdr:to>
      <xdr:col>7</xdr:col>
      <xdr:colOff>422348</xdr:colOff>
      <xdr:row>59</xdr:row>
      <xdr:rowOff>101203</xdr:rowOff>
    </xdr:to>
    <xdr:pic>
      <xdr:nvPicPr>
        <xdr:cNvPr id="6" name="Imagen 10" descr="Convenio Davivienda - UMBVirtual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4646083" y="13588999"/>
          <a:ext cx="4518904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14</xdr:col>
      <xdr:colOff>210944</xdr:colOff>
      <xdr:row>40</xdr:row>
      <xdr:rowOff>149460</xdr:rowOff>
    </xdr:from>
    <xdr:to>
      <xdr:col>16</xdr:col>
      <xdr:colOff>581541</xdr:colOff>
      <xdr:row>41</xdr:row>
      <xdr:rowOff>265286</xdr:rowOff>
    </xdr:to>
    <xdr:pic>
      <xdr:nvPicPr>
        <xdr:cNvPr id="7" name="Imagen 11" descr="Convenio Davivienda - UMBVirtual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5779751" y="9247591"/>
          <a:ext cx="2455333" cy="1096557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189842</xdr:colOff>
      <xdr:row>65</xdr:row>
      <xdr:rowOff>25300</xdr:rowOff>
    </xdr:from>
    <xdr:to>
      <xdr:col>3</xdr:col>
      <xdr:colOff>390008</xdr:colOff>
      <xdr:row>71</xdr:row>
      <xdr:rowOff>63289</xdr:rowOff>
    </xdr:to>
    <xdr:pic>
      <xdr:nvPicPr>
        <xdr:cNvPr id="2" name="5 Imagen" descr=" 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52501" y="15392401"/>
          <a:ext cx="2667000" cy="11747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845431</xdr:colOff>
      <xdr:row>15</xdr:row>
      <xdr:rowOff>164083</xdr:rowOff>
    </xdr:from>
    <xdr:to>
      <xdr:col>4</xdr:col>
      <xdr:colOff>856453</xdr:colOff>
      <xdr:row>19</xdr:row>
      <xdr:rowOff>190500</xdr:rowOff>
    </xdr:to>
    <xdr:pic>
      <xdr:nvPicPr>
        <xdr:cNvPr id="3" name="Imagen 7" descr=" 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608667" y="3249083"/>
          <a:ext cx="3746500" cy="174316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1109816</xdr:colOff>
      <xdr:row>42</xdr:row>
      <xdr:rowOff>113853</xdr:rowOff>
    </xdr:from>
    <xdr:to>
      <xdr:col>3</xdr:col>
      <xdr:colOff>496629</xdr:colOff>
      <xdr:row>50</xdr:row>
      <xdr:rowOff>137517</xdr:rowOff>
    </xdr:to>
    <xdr:pic>
      <xdr:nvPicPr>
        <xdr:cNvPr id="4" name="Imagen 8" descr=" 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3"/>
        <a:srcRect l="48616" t="36722" r="19170" b="21346"/>
        <a:stretch>
          <a:fillRect/>
        </a:stretch>
      </xdr:blipFill>
      <xdr:spPr>
        <a:xfrm>
          <a:off x="3016251" y="9821332"/>
          <a:ext cx="2159861" cy="164312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9</xdr:col>
      <xdr:colOff>1046675</xdr:colOff>
      <xdr:row>16</xdr:row>
      <xdr:rowOff>87436</xdr:rowOff>
    </xdr:from>
    <xdr:to>
      <xdr:col>10</xdr:col>
      <xdr:colOff>589607</xdr:colOff>
      <xdr:row>22</xdr:row>
      <xdr:rowOff>24556</xdr:rowOff>
    </xdr:to>
    <xdr:pic>
      <xdr:nvPicPr>
        <xdr:cNvPr id="5" name="Imagen 9" descr=" 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3"/>
        <a:srcRect l="48616" t="36722" r="19170" b="21346"/>
        <a:stretch>
          <a:fillRect/>
        </a:stretch>
      </xdr:blipFill>
      <xdr:spPr>
        <a:xfrm>
          <a:off x="10922002" y="3610175"/>
          <a:ext cx="2201332" cy="16746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1227543</xdr:colOff>
      <xdr:row>54</xdr:row>
      <xdr:rowOff>126503</xdr:rowOff>
    </xdr:from>
    <xdr:to>
      <xdr:col>7</xdr:col>
      <xdr:colOff>623776</xdr:colOff>
      <xdr:row>59</xdr:row>
      <xdr:rowOff>113853</xdr:rowOff>
    </xdr:to>
    <xdr:pic>
      <xdr:nvPicPr>
        <xdr:cNvPr id="6" name="Imagen 10" descr="Convenio Davivienda - UMBVirtual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4455583" y="12276667"/>
          <a:ext cx="4518904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14</xdr:col>
      <xdr:colOff>707709</xdr:colOff>
      <xdr:row>40</xdr:row>
      <xdr:rowOff>25003</xdr:rowOff>
    </xdr:from>
    <xdr:to>
      <xdr:col>15</xdr:col>
      <xdr:colOff>845736</xdr:colOff>
      <xdr:row>42</xdr:row>
      <xdr:rowOff>0</xdr:rowOff>
    </xdr:to>
    <xdr:pic>
      <xdr:nvPicPr>
        <xdr:cNvPr id="7" name="Imagen 11" descr="Convenio Davivienda - UMBVirtual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5684500" y="9065880"/>
          <a:ext cx="1428748" cy="820881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790463</xdr:colOff>
      <xdr:row>12</xdr:row>
      <xdr:rowOff>252821</xdr:rowOff>
    </xdr:from>
    <xdr:to>
      <xdr:col>4</xdr:col>
      <xdr:colOff>813984</xdr:colOff>
      <xdr:row>15</xdr:row>
      <xdr:rowOff>87808</xdr:rowOff>
    </xdr:to>
    <xdr:pic>
      <xdr:nvPicPr>
        <xdr:cNvPr id="2" name="5 Imagen" descr=" 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552576" y="2583393"/>
          <a:ext cx="3262841" cy="122703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190212</xdr:colOff>
      <xdr:row>61</xdr:row>
      <xdr:rowOff>25300</xdr:rowOff>
    </xdr:from>
    <xdr:to>
      <xdr:col>3</xdr:col>
      <xdr:colOff>389908</xdr:colOff>
      <xdr:row>67</xdr:row>
      <xdr:rowOff>63289</xdr:rowOff>
    </xdr:to>
    <xdr:pic>
      <xdr:nvPicPr>
        <xdr:cNvPr id="3" name="6 Imagen" descr=" 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952501" y="14839951"/>
          <a:ext cx="2324100" cy="11747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1036972</xdr:colOff>
      <xdr:row>38</xdr:row>
      <xdr:rowOff>189755</xdr:rowOff>
    </xdr:from>
    <xdr:to>
      <xdr:col>3</xdr:col>
      <xdr:colOff>424457</xdr:colOff>
      <xdr:row>45</xdr:row>
      <xdr:rowOff>104179</xdr:rowOff>
    </xdr:to>
    <xdr:pic>
      <xdr:nvPicPr>
        <xdr:cNvPr id="4" name="Imagen 7" descr=" 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3"/>
        <a:srcRect l="48616" t="36722" r="19170" b="21346"/>
        <a:stretch>
          <a:fillRect/>
        </a:stretch>
      </xdr:blipFill>
      <xdr:spPr>
        <a:xfrm>
          <a:off x="2825750" y="9704917"/>
          <a:ext cx="1965099" cy="14949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9</xdr:col>
      <xdr:colOff>783005</xdr:colOff>
      <xdr:row>13</xdr:row>
      <xdr:rowOff>88478</xdr:rowOff>
    </xdr:from>
    <xdr:to>
      <xdr:col>10</xdr:col>
      <xdr:colOff>719210</xdr:colOff>
      <xdr:row>18</xdr:row>
      <xdr:rowOff>114597</xdr:rowOff>
    </xdr:to>
    <xdr:pic>
      <xdr:nvPicPr>
        <xdr:cNvPr id="5" name="Imagen 8" descr=" 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3"/>
        <a:srcRect l="48616" t="36722" r="19170" b="21346"/>
        <a:stretch>
          <a:fillRect/>
        </a:stretch>
      </xdr:blipFill>
      <xdr:spPr>
        <a:xfrm>
          <a:off x="9937751" y="2931584"/>
          <a:ext cx="2020744" cy="153728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899505</xdr:colOff>
      <xdr:row>50</xdr:row>
      <xdr:rowOff>63251</xdr:rowOff>
    </xdr:from>
    <xdr:to>
      <xdr:col>7</xdr:col>
      <xdr:colOff>676570</xdr:colOff>
      <xdr:row>55</xdr:row>
      <xdr:rowOff>63251</xdr:rowOff>
    </xdr:to>
    <xdr:pic>
      <xdr:nvPicPr>
        <xdr:cNvPr id="6" name="Imagen 9" descr="Convenio Davivienda - UMBVirtual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788834" y="11461750"/>
          <a:ext cx="4518904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14</xdr:col>
      <xdr:colOff>613766</xdr:colOff>
      <xdr:row>36</xdr:row>
      <xdr:rowOff>36462</xdr:rowOff>
    </xdr:from>
    <xdr:to>
      <xdr:col>16</xdr:col>
      <xdr:colOff>104960</xdr:colOff>
      <xdr:row>37</xdr:row>
      <xdr:rowOff>265695</xdr:rowOff>
    </xdr:to>
    <xdr:pic>
      <xdr:nvPicPr>
        <xdr:cNvPr id="7" name="Imagen 10" descr="Convenio Davivienda - UMBVirtual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4848417" y="8161826"/>
          <a:ext cx="1545166" cy="690074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180015</xdr:colOff>
      <xdr:row>14</xdr:row>
      <xdr:rowOff>137368</xdr:rowOff>
    </xdr:from>
    <xdr:to>
      <xdr:col>5</xdr:col>
      <xdr:colOff>275265</xdr:colOff>
      <xdr:row>16</xdr:row>
      <xdr:rowOff>14882</xdr:rowOff>
    </xdr:to>
    <xdr:sp macro="" textlink="">
      <xdr:nvSpPr>
        <xdr:cNvPr id="2" name=" 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2975" y="4267201"/>
          <a:ext cx="6257925" cy="381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1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CONCEPTO:   </a:t>
          </a:r>
          <a:r>
            <a:rPr lang="en-US" altLang="zh-CN" sz="14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Retiro por $15.000.000 del Banco Davivienda para la apertura de Caja Menor</a:t>
          </a:r>
        </a:p>
      </xdr:txBody>
    </xdr:sp>
    <xdr:clientData/>
  </xdr:twoCellAnchor>
  <xdr:twoCellAnchor>
    <xdr:from>
      <xdr:col>1</xdr:col>
      <xdr:colOff>193601</xdr:colOff>
      <xdr:row>11</xdr:row>
      <xdr:rowOff>241101</xdr:rowOff>
    </xdr:from>
    <xdr:to>
      <xdr:col>3</xdr:col>
      <xdr:colOff>893962</xdr:colOff>
      <xdr:row>13</xdr:row>
      <xdr:rowOff>382302</xdr:rowOff>
    </xdr:to>
    <xdr:sp macro="" textlink="">
      <xdr:nvSpPr>
        <xdr:cNvPr id="3" name=" 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955675" y="2479675"/>
          <a:ext cx="4177242" cy="1282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NOTA DE CONTABILIDAD N°: 02</a:t>
          </a:r>
        </a:p>
        <a:p>
          <a:pPr algn="l"/>
          <a:endParaRPr/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FECHA: </a:t>
          </a:r>
        </a:p>
      </xdr:txBody>
    </xdr:sp>
    <xdr:clientData/>
  </xdr:twoCellAnchor>
  <xdr:twoCellAnchor>
    <xdr:from>
      <xdr:col>1</xdr:col>
      <xdr:colOff>1100469</xdr:colOff>
      <xdr:row>12</xdr:row>
      <xdr:rowOff>505755</xdr:rowOff>
    </xdr:from>
    <xdr:to>
      <xdr:col>1</xdr:col>
      <xdr:colOff>1215951</xdr:colOff>
      <xdr:row>12</xdr:row>
      <xdr:rowOff>492918</xdr:rowOff>
    </xdr:to>
    <xdr:sp macro="" textlink="">
      <xdr:nvSpPr>
        <xdr:cNvPr id="4" name=" 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862666" y="3173941"/>
          <a:ext cx="778933" cy="343959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Dia: 08</a:t>
          </a:r>
        </a:p>
      </xdr:txBody>
    </xdr:sp>
    <xdr:clientData/>
  </xdr:twoCellAnchor>
  <xdr:twoCellAnchor>
    <xdr:from>
      <xdr:col>2</xdr:col>
      <xdr:colOff>211031</xdr:colOff>
      <xdr:row>12</xdr:row>
      <xdr:rowOff>492918</xdr:rowOff>
    </xdr:from>
    <xdr:to>
      <xdr:col>3</xdr:col>
      <xdr:colOff>528699</xdr:colOff>
      <xdr:row>12</xdr:row>
      <xdr:rowOff>498053</xdr:rowOff>
    </xdr:to>
    <xdr:sp macro="" textlink="">
      <xdr:nvSpPr>
        <xdr:cNvPr id="5" name=" 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2510368" y="3155950"/>
          <a:ext cx="994832" cy="3365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Mes: 10</a:t>
          </a:r>
        </a:p>
      </xdr:txBody>
    </xdr:sp>
    <xdr:clientData/>
  </xdr:twoCellAnchor>
  <xdr:twoCellAnchor>
    <xdr:from>
      <xdr:col>2</xdr:col>
      <xdr:colOff>885545</xdr:colOff>
      <xdr:row>12</xdr:row>
      <xdr:rowOff>480082</xdr:rowOff>
    </xdr:from>
    <xdr:to>
      <xdr:col>3</xdr:col>
      <xdr:colOff>193052</xdr:colOff>
      <xdr:row>12</xdr:row>
      <xdr:rowOff>531428</xdr:rowOff>
    </xdr:to>
    <xdr:sp macro="" textlink="">
      <xdr:nvSpPr>
        <xdr:cNvPr id="6" name=" 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3185583" y="3146426"/>
          <a:ext cx="1449917" cy="358774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Año: 2021</a:t>
          </a:r>
        </a:p>
      </xdr:txBody>
    </xdr:sp>
    <xdr:clientData/>
  </xdr:twoCellAnchor>
  <xdr:twoCellAnchor>
    <xdr:from>
      <xdr:col>10</xdr:col>
      <xdr:colOff>283461</xdr:colOff>
      <xdr:row>12</xdr:row>
      <xdr:rowOff>444140</xdr:rowOff>
    </xdr:from>
    <xdr:to>
      <xdr:col>15</xdr:col>
      <xdr:colOff>293665</xdr:colOff>
      <xdr:row>14</xdr:row>
      <xdr:rowOff>213977</xdr:rowOff>
    </xdr:to>
    <xdr:pic>
      <xdr:nvPicPr>
        <xdr:cNvPr id="7" name="Imagen 20" descr="Convenio Davivienda - UMBVirtual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1104034" y="3105187"/>
          <a:ext cx="5395384" cy="11408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723604</xdr:colOff>
      <xdr:row>11</xdr:row>
      <xdr:rowOff>164752</xdr:rowOff>
    </xdr:from>
    <xdr:to>
      <xdr:col>5</xdr:col>
      <xdr:colOff>778539</xdr:colOff>
      <xdr:row>14</xdr:row>
      <xdr:rowOff>0</xdr:rowOff>
    </xdr:to>
    <xdr:pic>
      <xdr:nvPicPr>
        <xdr:cNvPr id="8" name="Imagen 21" descr=" 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/>
      </xdr:nvPicPr>
      <xdr:blipFill>
        <a:blip xmlns:r="http://schemas.openxmlformats.org/officeDocument/2006/relationships" r:embed="rId2"/>
        <a:srcRect l="48616" t="36722" r="19170" b="21346"/>
        <a:stretch>
          <a:fillRect/>
        </a:stretch>
      </xdr:blipFill>
      <xdr:spPr>
        <a:xfrm>
          <a:off x="5791200" y="2298700"/>
          <a:ext cx="2020744" cy="153728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443244</xdr:colOff>
      <xdr:row>26</xdr:row>
      <xdr:rowOff>38062</xdr:rowOff>
    </xdr:from>
    <xdr:to>
      <xdr:col>2</xdr:col>
      <xdr:colOff>331339</xdr:colOff>
      <xdr:row>30</xdr:row>
      <xdr:rowOff>86431</xdr:rowOff>
    </xdr:to>
    <xdr:pic>
      <xdr:nvPicPr>
        <xdr:cNvPr id="9" name="Imagen 22" descr=" 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/>
      </xdr:nvPicPr>
      <xdr:blipFill>
        <a:blip xmlns:r="http://schemas.openxmlformats.org/officeDocument/2006/relationships" r:embed="rId2"/>
        <a:srcRect l="48616" t="36722" r="19170" b="21346"/>
        <a:stretch>
          <a:fillRect/>
        </a:stretch>
      </xdr:blipFill>
      <xdr:spPr>
        <a:xfrm>
          <a:off x="1206501" y="8174539"/>
          <a:ext cx="1041400" cy="79224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74723</xdr:colOff>
      <xdr:row>23</xdr:row>
      <xdr:rowOff>88143</xdr:rowOff>
    </xdr:from>
    <xdr:to>
      <xdr:col>2</xdr:col>
      <xdr:colOff>863850</xdr:colOff>
      <xdr:row>26</xdr:row>
      <xdr:rowOff>366786</xdr:rowOff>
    </xdr:to>
    <xdr:sp macro="" textlink="">
      <xdr:nvSpPr>
        <xdr:cNvPr id="10" name=" 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838200" y="6819900"/>
          <a:ext cx="1263650" cy="87811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Elaborado:</a:t>
          </a:r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PAOLA MANCA LERMAS</a:t>
          </a:r>
        </a:p>
      </xdr:txBody>
    </xdr:sp>
    <xdr:clientData/>
  </xdr:twoCellAnchor>
  <xdr:twoCellAnchor>
    <xdr:from>
      <xdr:col>2</xdr:col>
      <xdr:colOff>37472</xdr:colOff>
      <xdr:row>23</xdr:row>
      <xdr:rowOff>88143</xdr:rowOff>
    </xdr:from>
    <xdr:to>
      <xdr:col>3</xdr:col>
      <xdr:colOff>1114436</xdr:colOff>
      <xdr:row>26</xdr:row>
      <xdr:rowOff>480975</xdr:rowOff>
    </xdr:to>
    <xdr:sp macro="" textlink="">
      <xdr:nvSpPr>
        <xdr:cNvPr id="11" name=" 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2336800" y="6819900"/>
          <a:ext cx="1550761" cy="991507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Revisado:</a:t>
          </a:r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ESTEFANY CRISTO ZAMBRANO</a:t>
          </a:r>
        </a:p>
      </xdr:txBody>
    </xdr:sp>
    <xdr:clientData/>
  </xdr:twoCellAnchor>
  <xdr:twoCellAnchor>
    <xdr:from>
      <xdr:col>3</xdr:col>
      <xdr:colOff>75685</xdr:colOff>
      <xdr:row>23</xdr:row>
      <xdr:rowOff>72814</xdr:rowOff>
    </xdr:from>
    <xdr:to>
      <xdr:col>5</xdr:col>
      <xdr:colOff>18902</xdr:colOff>
      <xdr:row>26</xdr:row>
      <xdr:rowOff>494816</xdr:rowOff>
    </xdr:to>
    <xdr:sp macro="" textlink="">
      <xdr:nvSpPr>
        <xdr:cNvPr id="12" name=" 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4152900" y="6807200"/>
          <a:ext cx="1550761" cy="991507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Contabilizado:</a:t>
          </a:r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ESTEFANY CRISTO ZAMBRANO</a:t>
          </a:r>
        </a:p>
      </xdr:txBody>
    </xdr:sp>
    <xdr:clientData/>
  </xdr:twoCellAnchor>
  <xdr:twoCellAnchor>
    <xdr:from>
      <xdr:col>5</xdr:col>
      <xdr:colOff>139404</xdr:colOff>
      <xdr:row>23</xdr:row>
      <xdr:rowOff>61317</xdr:rowOff>
    </xdr:from>
    <xdr:to>
      <xdr:col>6</xdr:col>
      <xdr:colOff>1013433</xdr:colOff>
      <xdr:row>26</xdr:row>
      <xdr:rowOff>508657</xdr:rowOff>
    </xdr:to>
    <xdr:sp macro="" textlink="">
      <xdr:nvSpPr>
        <xdr:cNvPr id="13" name=" 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6146800" y="6794500"/>
          <a:ext cx="1550761" cy="991507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Aprovado:</a:t>
          </a:r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ESTEFANY CRISTO ZAMBRANO</a:t>
          </a:r>
        </a:p>
      </xdr:txBody>
    </xdr:sp>
    <xdr:clientData/>
  </xdr:twoCellAnchor>
  <xdr:twoCellAnchor>
    <xdr:from>
      <xdr:col>17</xdr:col>
      <xdr:colOff>393109</xdr:colOff>
      <xdr:row>23</xdr:row>
      <xdr:rowOff>137963</xdr:rowOff>
    </xdr:from>
    <xdr:to>
      <xdr:col>20</xdr:col>
      <xdr:colOff>184385</xdr:colOff>
      <xdr:row>31</xdr:row>
      <xdr:rowOff>83715</xdr:rowOff>
    </xdr:to>
    <xdr:pic>
      <xdr:nvPicPr>
        <xdr:cNvPr id="14" name="Imagen 27" descr=" 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/>
      </xdr:nvPicPr>
      <xdr:blipFill>
        <a:blip xmlns:r="http://schemas.openxmlformats.org/officeDocument/2006/relationships" r:embed="rId2"/>
        <a:srcRect l="48616" t="36722" r="19170" b="21346"/>
        <a:stretch>
          <a:fillRect/>
        </a:stretch>
      </xdr:blipFill>
      <xdr:spPr>
        <a:xfrm>
          <a:off x="19138900" y="6858000"/>
          <a:ext cx="3171856" cy="241300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694399</xdr:colOff>
      <xdr:row>38</xdr:row>
      <xdr:rowOff>0</xdr:rowOff>
    </xdr:from>
    <xdr:to>
      <xdr:col>16</xdr:col>
      <xdr:colOff>94921</xdr:colOff>
      <xdr:row>39</xdr:row>
      <xdr:rowOff>405184</xdr:rowOff>
    </xdr:to>
    <xdr:pic>
      <xdr:nvPicPr>
        <xdr:cNvPr id="2" name="1 Imagen" descr=" 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5592425" y="9629776"/>
          <a:ext cx="1314449" cy="89006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189987</xdr:colOff>
      <xdr:row>63</xdr:row>
      <xdr:rowOff>25300</xdr:rowOff>
    </xdr:from>
    <xdr:to>
      <xdr:col>3</xdr:col>
      <xdr:colOff>390377</xdr:colOff>
      <xdr:row>69</xdr:row>
      <xdr:rowOff>63289</xdr:rowOff>
    </xdr:to>
    <xdr:pic>
      <xdr:nvPicPr>
        <xdr:cNvPr id="3" name="5 Imagen" descr=" 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952501" y="15582901"/>
          <a:ext cx="2609850" cy="11747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93746</xdr:colOff>
      <xdr:row>52</xdr:row>
      <xdr:rowOff>88552</xdr:rowOff>
    </xdr:from>
    <xdr:to>
      <xdr:col>6</xdr:col>
      <xdr:colOff>1079001</xdr:colOff>
      <xdr:row>57</xdr:row>
      <xdr:rowOff>88552</xdr:rowOff>
    </xdr:to>
    <xdr:pic>
      <xdr:nvPicPr>
        <xdr:cNvPr id="4" name="Imagen 7" descr="Convenio Davivienda - UMBVirtual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4402666" y="13483167"/>
          <a:ext cx="4518904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402043</xdr:colOff>
      <xdr:row>14</xdr:row>
      <xdr:rowOff>240357</xdr:rowOff>
    </xdr:from>
    <xdr:to>
      <xdr:col>6</xdr:col>
      <xdr:colOff>1067948</xdr:colOff>
      <xdr:row>18</xdr:row>
      <xdr:rowOff>24482</xdr:rowOff>
    </xdr:to>
    <xdr:pic>
      <xdr:nvPicPr>
        <xdr:cNvPr id="5" name="Imagen 8" descr="Convenio Davivienda - UMBVirtual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4"/>
        <a:srcRect t="30658" b="31531"/>
        <a:stretch>
          <a:fillRect/>
        </a:stretch>
      </xdr:blipFill>
      <xdr:spPr>
        <a:xfrm>
          <a:off x="402166" y="2942166"/>
          <a:ext cx="8508999" cy="180975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1216840</xdr:colOff>
      <xdr:row>40</xdr:row>
      <xdr:rowOff>189755</xdr:rowOff>
    </xdr:from>
    <xdr:to>
      <xdr:col>3</xdr:col>
      <xdr:colOff>169456</xdr:colOff>
      <xdr:row>47</xdr:row>
      <xdr:rowOff>27533</xdr:rowOff>
    </xdr:to>
    <xdr:pic>
      <xdr:nvPicPr>
        <xdr:cNvPr id="6" name="Imagen 9" descr=" 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/>
      </xdr:nvPicPr>
      <xdr:blipFill>
        <a:blip xmlns:r="http://schemas.openxmlformats.org/officeDocument/2006/relationships" r:embed="rId5"/>
        <a:srcRect l="48616" t="36722" r="19170" b="21346"/>
        <a:stretch>
          <a:fillRect/>
        </a:stretch>
      </xdr:blipFill>
      <xdr:spPr>
        <a:xfrm>
          <a:off x="3069166" y="10445750"/>
          <a:ext cx="1864161" cy="141816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9</xdr:col>
      <xdr:colOff>951481</xdr:colOff>
      <xdr:row>14</xdr:row>
      <xdr:rowOff>632519</xdr:rowOff>
    </xdr:from>
    <xdr:to>
      <xdr:col>10</xdr:col>
      <xdr:colOff>836397</xdr:colOff>
      <xdr:row>17</xdr:row>
      <xdr:rowOff>297916</xdr:rowOff>
    </xdr:to>
    <xdr:pic>
      <xdr:nvPicPr>
        <xdr:cNvPr id="7" name="Imagen 11" descr=" 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/>
      </xdr:nvPicPr>
      <xdr:blipFill>
        <a:blip xmlns:r="http://schemas.openxmlformats.org/officeDocument/2006/relationships" r:embed="rId5"/>
        <a:srcRect l="48616" t="36722" r="19170" b="21346"/>
        <a:stretch>
          <a:fillRect/>
        </a:stretch>
      </xdr:blipFill>
      <xdr:spPr>
        <a:xfrm>
          <a:off x="10646834" y="3333750"/>
          <a:ext cx="2403911" cy="1828782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665810</xdr:colOff>
      <xdr:row>65</xdr:row>
      <xdr:rowOff>113853</xdr:rowOff>
    </xdr:from>
    <xdr:to>
      <xdr:col>9</xdr:col>
      <xdr:colOff>46984</xdr:colOff>
      <xdr:row>72</xdr:row>
      <xdr:rowOff>166873</xdr:rowOff>
    </xdr:to>
    <xdr:pic>
      <xdr:nvPicPr>
        <xdr:cNvPr id="2" name="Imagen 3" descr=" 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8061614" y="11898792"/>
          <a:ext cx="2060863" cy="1567807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490440</xdr:colOff>
      <xdr:row>10</xdr:row>
      <xdr:rowOff>101203</xdr:rowOff>
    </xdr:from>
    <xdr:to>
      <xdr:col>11</xdr:col>
      <xdr:colOff>964406</xdr:colOff>
      <xdr:row>18</xdr:row>
      <xdr:rowOff>43904</xdr:rowOff>
    </xdr:to>
    <xdr:pic>
      <xdr:nvPicPr>
        <xdr:cNvPr id="2" name="Imagen 2" descr=" 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13010313" y="2382819"/>
          <a:ext cx="1957294" cy="148901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1161508</xdr:colOff>
      <xdr:row>29</xdr:row>
      <xdr:rowOff>113853</xdr:rowOff>
    </xdr:from>
    <xdr:to>
      <xdr:col>9</xdr:col>
      <xdr:colOff>122611</xdr:colOff>
      <xdr:row>37</xdr:row>
      <xdr:rowOff>101575</xdr:rowOff>
    </xdr:to>
    <xdr:pic>
      <xdr:nvPicPr>
        <xdr:cNvPr id="3" name="Imagen 5" descr=" 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9382125" y="6048375"/>
          <a:ext cx="2038350" cy="157162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6</xdr:col>
      <xdr:colOff>146342</xdr:colOff>
      <xdr:row>42</xdr:row>
      <xdr:rowOff>0</xdr:rowOff>
    </xdr:from>
    <xdr:to>
      <xdr:col>8</xdr:col>
      <xdr:colOff>845841</xdr:colOff>
      <xdr:row>46</xdr:row>
      <xdr:rowOff>113853</xdr:rowOff>
    </xdr:to>
    <xdr:pic>
      <xdr:nvPicPr>
        <xdr:cNvPr id="4" name="Imagen 6" descr="Qué es Sufi de Bancolombia? - Rankia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3"/>
        <a:srcRect t="12392" r="973" b="37156"/>
        <a:stretch>
          <a:fillRect/>
        </a:stretch>
      </xdr:blipFill>
      <xdr:spPr>
        <a:xfrm>
          <a:off x="7201322" y="8425963"/>
          <a:ext cx="3087772" cy="87346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11</xdr:col>
      <xdr:colOff>61614</xdr:colOff>
      <xdr:row>53</xdr:row>
      <xdr:rowOff>151804</xdr:rowOff>
    </xdr:from>
    <xdr:to>
      <xdr:col>13</xdr:col>
      <xdr:colOff>404627</xdr:colOff>
      <xdr:row>59</xdr:row>
      <xdr:rowOff>177105</xdr:rowOff>
    </xdr:to>
    <xdr:pic>
      <xdr:nvPicPr>
        <xdr:cNvPr id="5" name="Imagen 7" descr="Crear códigos de barras en Linux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4028332" y="10666939"/>
          <a:ext cx="2313951" cy="114956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263150</xdr:colOff>
      <xdr:row>53</xdr:row>
      <xdr:rowOff>113853</xdr:rowOff>
    </xdr:from>
    <xdr:to>
      <xdr:col>8</xdr:col>
      <xdr:colOff>1580992</xdr:colOff>
      <xdr:row>57</xdr:row>
      <xdr:rowOff>12650</xdr:rowOff>
    </xdr:to>
    <xdr:pic>
      <xdr:nvPicPr>
        <xdr:cNvPr id="6" name="Imagen 8" descr="Crear códigos de barras en Linux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9667999" y="10621090"/>
          <a:ext cx="1318699" cy="648782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13</xdr:row>
      <xdr:rowOff>75344</xdr:rowOff>
    </xdr:from>
    <xdr:to>
      <xdr:col>3</xdr:col>
      <xdr:colOff>351152</xdr:colOff>
      <xdr:row>19</xdr:row>
      <xdr:rowOff>71437</xdr:rowOff>
    </xdr:to>
    <xdr:pic>
      <xdr:nvPicPr>
        <xdr:cNvPr id="2" name="Imagen 3" descr=" 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889535" y="2586567"/>
          <a:ext cx="1833556" cy="139488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6</xdr:col>
      <xdr:colOff>742802</xdr:colOff>
      <xdr:row>37</xdr:row>
      <xdr:rowOff>23998</xdr:rowOff>
    </xdr:from>
    <xdr:to>
      <xdr:col>8</xdr:col>
      <xdr:colOff>399266</xdr:colOff>
      <xdr:row>38</xdr:row>
      <xdr:rowOff>342155</xdr:rowOff>
    </xdr:to>
    <xdr:pic>
      <xdr:nvPicPr>
        <xdr:cNvPr id="3" name="Imagen 5" descr="Qué hacer para que no te falsifiquen la firma? | Grafología Sandra Cerr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286626" y="7639050"/>
          <a:ext cx="1181100" cy="73610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190500</xdr:colOff>
      <xdr:row>55</xdr:row>
      <xdr:rowOff>25300</xdr:rowOff>
    </xdr:from>
    <xdr:to>
      <xdr:col>3</xdr:col>
      <xdr:colOff>1257084</xdr:colOff>
      <xdr:row>61</xdr:row>
      <xdr:rowOff>63289</xdr:rowOff>
    </xdr:to>
    <xdr:pic>
      <xdr:nvPicPr>
        <xdr:cNvPr id="4" name="5 Imagen" descr="Qué hacer para que no te falsifiquen la firma? | Grafología Sandra Cerro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952501" y="14344651"/>
          <a:ext cx="2609850" cy="117902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94924</xdr:colOff>
      <xdr:row>44</xdr:row>
      <xdr:rowOff>88552</xdr:rowOff>
    </xdr:from>
    <xdr:to>
      <xdr:col>8</xdr:col>
      <xdr:colOff>726138</xdr:colOff>
      <xdr:row>49</xdr:row>
      <xdr:rowOff>88552</xdr:rowOff>
    </xdr:to>
    <xdr:pic>
      <xdr:nvPicPr>
        <xdr:cNvPr id="5" name="Imagen 6" descr="Convenio Davivienda - UMBVirtual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4400549" y="12315825"/>
          <a:ext cx="4517846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544285</xdr:colOff>
      <xdr:row>0</xdr:row>
      <xdr:rowOff>0</xdr:rowOff>
    </xdr:from>
    <xdr:to>
      <xdr:col>11</xdr:col>
      <xdr:colOff>24739</xdr:colOff>
      <xdr:row>65</xdr:row>
      <xdr:rowOff>79383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" y="0"/>
          <a:ext cx="7916883" cy="12140260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0</xdr:row>
      <xdr:rowOff>0</xdr:rowOff>
    </xdr:from>
    <xdr:to>
      <xdr:col>21</xdr:col>
      <xdr:colOff>443562</xdr:colOff>
      <xdr:row>66</xdr:row>
      <xdr:rowOff>61849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3020" y="0"/>
          <a:ext cx="8026451" cy="1230827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126945</xdr:colOff>
      <xdr:row>13</xdr:row>
      <xdr:rowOff>75344</xdr:rowOff>
    </xdr:from>
    <xdr:to>
      <xdr:col>2</xdr:col>
      <xdr:colOff>1234832</xdr:colOff>
      <xdr:row>19</xdr:row>
      <xdr:rowOff>14138</xdr:rowOff>
    </xdr:to>
    <xdr:pic>
      <xdr:nvPicPr>
        <xdr:cNvPr id="2" name="Imagen 1" descr=" 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889535" y="2586567"/>
          <a:ext cx="1833556" cy="139488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6</xdr:col>
      <xdr:colOff>1037714</xdr:colOff>
      <xdr:row>37</xdr:row>
      <xdr:rowOff>75902</xdr:rowOff>
    </xdr:from>
    <xdr:to>
      <xdr:col>8</xdr:col>
      <xdr:colOff>142394</xdr:colOff>
      <xdr:row>38</xdr:row>
      <xdr:rowOff>392757</xdr:rowOff>
    </xdr:to>
    <xdr:pic>
      <xdr:nvPicPr>
        <xdr:cNvPr id="3" name="Imagen 4" descr="Ilustración de Firma Manual Para Documentos Sobre Fondo Blanco  Ilustraciones Vectoriales De Caligrafía Dibujadas A Mano y más Vectores  Libres de Derechos de Firma - iStock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8467726" y="7629525"/>
          <a:ext cx="952500" cy="63817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145613</xdr:colOff>
      <xdr:row>42</xdr:row>
      <xdr:rowOff>0</xdr:rowOff>
    </xdr:from>
    <xdr:to>
      <xdr:col>2</xdr:col>
      <xdr:colOff>2104935</xdr:colOff>
      <xdr:row>46</xdr:row>
      <xdr:rowOff>101203</xdr:rowOff>
    </xdr:to>
    <xdr:pic>
      <xdr:nvPicPr>
        <xdr:cNvPr id="4" name="Imagen 5" descr="Qué es Sufi de Bancolombia? - Rankia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>
        <a:blip xmlns:r="http://schemas.openxmlformats.org/officeDocument/2006/relationships" r:embed="rId3"/>
        <a:srcRect t="12392" r="973" b="37156"/>
        <a:stretch>
          <a:fillRect/>
        </a:stretch>
      </xdr:blipFill>
      <xdr:spPr>
        <a:xfrm>
          <a:off x="7947517" y="8497243"/>
          <a:ext cx="3082538" cy="87995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5</xdr:col>
      <xdr:colOff>593651</xdr:colOff>
      <xdr:row>53</xdr:row>
      <xdr:rowOff>139154</xdr:rowOff>
    </xdr:from>
    <xdr:to>
      <xdr:col>8</xdr:col>
      <xdr:colOff>456718</xdr:colOff>
      <xdr:row>60</xdr:row>
      <xdr:rowOff>152362</xdr:rowOff>
    </xdr:to>
    <xdr:pic>
      <xdr:nvPicPr>
        <xdr:cNvPr id="5" name="Imagen 8" descr="Código De Barras, Código De Producto Universal, Código Qr imagen png -  imagen transparente descarga gratuita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7273637" y="11058896"/>
          <a:ext cx="2486395" cy="139044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11</xdr:col>
      <xdr:colOff>1036847</xdr:colOff>
      <xdr:row>39</xdr:row>
      <xdr:rowOff>189755</xdr:rowOff>
    </xdr:from>
    <xdr:to>
      <xdr:col>11</xdr:col>
      <xdr:colOff>1194162</xdr:colOff>
      <xdr:row>44</xdr:row>
      <xdr:rowOff>16408</xdr:rowOff>
    </xdr:to>
    <xdr:pic>
      <xdr:nvPicPr>
        <xdr:cNvPr id="6" name="Imagen 10" descr=" 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12484177" y="8824611"/>
          <a:ext cx="1361092" cy="10354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11</xdr:col>
      <xdr:colOff>0</xdr:colOff>
      <xdr:row>13</xdr:row>
      <xdr:rowOff>252821</xdr:rowOff>
    </xdr:from>
    <xdr:to>
      <xdr:col>13</xdr:col>
      <xdr:colOff>577316</xdr:colOff>
      <xdr:row>16</xdr:row>
      <xdr:rowOff>303609</xdr:rowOff>
    </xdr:to>
    <xdr:pic>
      <xdr:nvPicPr>
        <xdr:cNvPr id="7" name="Imagen 11" descr="Qué es Sufi de Bancolombia? - Rankia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/>
      </xdr:nvPicPr>
      <xdr:blipFill>
        <a:blip xmlns:r="http://schemas.openxmlformats.org/officeDocument/2006/relationships" r:embed="rId5"/>
        <a:srcRect t="12392" r="973" b="37156"/>
        <a:stretch>
          <a:fillRect/>
        </a:stretch>
      </xdr:blipFill>
      <xdr:spPr>
        <a:xfrm>
          <a:off x="11416196" y="3023152"/>
          <a:ext cx="3076740" cy="866256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496366</xdr:colOff>
      <xdr:row>35</xdr:row>
      <xdr:rowOff>151804</xdr:rowOff>
    </xdr:from>
    <xdr:to>
      <xdr:col>4</xdr:col>
      <xdr:colOff>888253</xdr:colOff>
      <xdr:row>42</xdr:row>
      <xdr:rowOff>65484</xdr:rowOff>
    </xdr:to>
    <xdr:pic>
      <xdr:nvPicPr>
        <xdr:cNvPr id="2" name="Imagen 2" descr=" 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3677600" y="7869515"/>
          <a:ext cx="1864161" cy="141816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10</xdr:row>
      <xdr:rowOff>12650</xdr:rowOff>
    </xdr:from>
    <xdr:to>
      <xdr:col>3</xdr:col>
      <xdr:colOff>427612</xdr:colOff>
      <xdr:row>13</xdr:row>
      <xdr:rowOff>49559</xdr:rowOff>
    </xdr:to>
    <xdr:pic>
      <xdr:nvPicPr>
        <xdr:cNvPr id="3" name="Imagen 3" descr="Token Banco de Bogotá Intl. – Apps on Google Play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971675" y="1952625"/>
          <a:ext cx="1638300" cy="79995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9</xdr:col>
      <xdr:colOff>127248</xdr:colOff>
      <xdr:row>9</xdr:row>
      <xdr:rowOff>75344</xdr:rowOff>
    </xdr:from>
    <xdr:to>
      <xdr:col>10</xdr:col>
      <xdr:colOff>1234975</xdr:colOff>
      <xdr:row>15</xdr:row>
      <xdr:rowOff>14138</xdr:rowOff>
    </xdr:to>
    <xdr:pic>
      <xdr:nvPicPr>
        <xdr:cNvPr id="4" name="Imagen 4" descr=" 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889535" y="2815167"/>
          <a:ext cx="1833556" cy="139488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14</xdr:col>
      <xdr:colOff>743396</xdr:colOff>
      <xdr:row>33</xdr:row>
      <xdr:rowOff>88552</xdr:rowOff>
    </xdr:from>
    <xdr:to>
      <xdr:col>15</xdr:col>
      <xdr:colOff>1016644</xdr:colOff>
      <xdr:row>34</xdr:row>
      <xdr:rowOff>354210</xdr:rowOff>
    </xdr:to>
    <xdr:pic>
      <xdr:nvPicPr>
        <xdr:cNvPr id="5" name="Imagen 6" descr="Qué hacer para que no te falsifiquen la firma? | Grafología Sandra Cerr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 rot="10800000" flipV="1">
          <a:off x="18550640" y="7103389"/>
          <a:ext cx="1484812" cy="58600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306734</xdr:colOff>
      <xdr:row>62</xdr:row>
      <xdr:rowOff>12650</xdr:rowOff>
    </xdr:from>
    <xdr:to>
      <xdr:col>2</xdr:col>
      <xdr:colOff>975121</xdr:colOff>
      <xdr:row>68</xdr:row>
      <xdr:rowOff>114076</xdr:rowOff>
    </xdr:to>
    <xdr:pic>
      <xdr:nvPicPr>
        <xdr:cNvPr id="6" name="Imagen 9" descr="La importancia de los códigos de barras (actualizado 2021)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064387" y="13178424"/>
          <a:ext cx="1882229" cy="128156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270569</xdr:colOff>
      <xdr:row>50</xdr:row>
      <xdr:rowOff>126578</xdr:rowOff>
    </xdr:from>
    <xdr:to>
      <xdr:col>4</xdr:col>
      <xdr:colOff>970930</xdr:colOff>
      <xdr:row>54</xdr:row>
      <xdr:rowOff>0</xdr:rowOff>
    </xdr:to>
    <xdr:pic>
      <xdr:nvPicPr>
        <xdr:cNvPr id="7" name="Imagen 10" descr="Buscador bogota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029780" y="10881102"/>
          <a:ext cx="4639607" cy="645762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1215904</xdr:colOff>
      <xdr:row>37</xdr:row>
      <xdr:rowOff>189755</xdr:rowOff>
    </xdr:from>
    <xdr:to>
      <xdr:col>3</xdr:col>
      <xdr:colOff>169736</xdr:colOff>
      <xdr:row>44</xdr:row>
      <xdr:rowOff>27533</xdr:rowOff>
    </xdr:to>
    <xdr:pic>
      <xdr:nvPicPr>
        <xdr:cNvPr id="2" name="Imagen 1" descr=" 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3179233" y="7821083"/>
          <a:ext cx="1864161" cy="141816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1453751</xdr:colOff>
      <xdr:row>18</xdr:row>
      <xdr:rowOff>139079</xdr:rowOff>
    </xdr:from>
    <xdr:to>
      <xdr:col>6</xdr:col>
      <xdr:colOff>1386321</xdr:colOff>
      <xdr:row>26</xdr:row>
      <xdr:rowOff>164455</xdr:rowOff>
    </xdr:to>
    <xdr:pic>
      <xdr:nvPicPr>
        <xdr:cNvPr id="3" name="Imagen 3" descr="ACM · PETRÓLEOS SAS Branding | Behanc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l="21875" t="21161" r="20508" b="20599"/>
        <a:stretch>
          <a:fillRect/>
        </a:stretch>
      </xdr:blipFill>
      <xdr:spPr>
        <a:xfrm>
          <a:off x="5559136" y="4358121"/>
          <a:ext cx="2964007" cy="157428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190500</xdr:colOff>
      <xdr:row>60</xdr:row>
      <xdr:rowOff>25300</xdr:rowOff>
    </xdr:from>
    <xdr:to>
      <xdr:col>3</xdr:col>
      <xdr:colOff>875401</xdr:colOff>
      <xdr:row>66</xdr:row>
      <xdr:rowOff>63289</xdr:rowOff>
    </xdr:to>
    <xdr:pic>
      <xdr:nvPicPr>
        <xdr:cNvPr id="4" name="5 Imagen" descr="ACM · PETRÓLEOS SAS Branding | Behanc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952501" y="11744326"/>
          <a:ext cx="2609850" cy="117902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94170</xdr:colOff>
      <xdr:row>49</xdr:row>
      <xdr:rowOff>88552</xdr:rowOff>
    </xdr:from>
    <xdr:to>
      <xdr:col>6</xdr:col>
      <xdr:colOff>1573607</xdr:colOff>
      <xdr:row>54</xdr:row>
      <xdr:rowOff>88552</xdr:rowOff>
    </xdr:to>
    <xdr:pic>
      <xdr:nvPicPr>
        <xdr:cNvPr id="5" name="Imagen 5" descr="Convenio Davivienda - UMBVirtual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4276724" y="9715500"/>
          <a:ext cx="4517846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127103</xdr:colOff>
      <xdr:row>11</xdr:row>
      <xdr:rowOff>75344</xdr:rowOff>
    </xdr:from>
    <xdr:to>
      <xdr:col>9</xdr:col>
      <xdr:colOff>1235117</xdr:colOff>
      <xdr:row>17</xdr:row>
      <xdr:rowOff>14138</xdr:rowOff>
    </xdr:to>
    <xdr:pic>
      <xdr:nvPicPr>
        <xdr:cNvPr id="6" name="Imagen 6" descr=" 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11938535" y="1824567"/>
          <a:ext cx="1833556" cy="139488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13</xdr:col>
      <xdr:colOff>915976</xdr:colOff>
      <xdr:row>35</xdr:row>
      <xdr:rowOff>50601</xdr:rowOff>
    </xdr:from>
    <xdr:to>
      <xdr:col>14</xdr:col>
      <xdr:colOff>344009</xdr:colOff>
      <xdr:row>36</xdr:row>
      <xdr:rowOff>241101</xdr:rowOff>
    </xdr:to>
    <xdr:pic>
      <xdr:nvPicPr>
        <xdr:cNvPr id="7" name="Imagen 8" descr="Firmas Bonitas Con O Al Principio - Fairlysafedelusions.blogspot.com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6906876" y="7536655"/>
          <a:ext cx="678656" cy="510898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232233</xdr:colOff>
      <xdr:row>39</xdr:row>
      <xdr:rowOff>139526</xdr:rowOff>
    </xdr:from>
    <xdr:to>
      <xdr:col>4</xdr:col>
      <xdr:colOff>1348783</xdr:colOff>
      <xdr:row>47</xdr:row>
      <xdr:rowOff>87510</xdr:rowOff>
    </xdr:to>
    <xdr:pic>
      <xdr:nvPicPr>
        <xdr:cNvPr id="2" name="Imagen 1" descr=" 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3557058" y="10654242"/>
          <a:ext cx="2127250" cy="161831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1037975</xdr:colOff>
      <xdr:row>14</xdr:row>
      <xdr:rowOff>101203</xdr:rowOff>
    </xdr:from>
    <xdr:to>
      <xdr:col>2</xdr:col>
      <xdr:colOff>1598243</xdr:colOff>
      <xdr:row>18</xdr:row>
      <xdr:rowOff>25300</xdr:rowOff>
    </xdr:to>
    <xdr:pic>
      <xdr:nvPicPr>
        <xdr:cNvPr id="3" name="Imagen 2" descr=" 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020360" y="3051901"/>
          <a:ext cx="1913466" cy="13372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8</xdr:col>
      <xdr:colOff>241523</xdr:colOff>
      <xdr:row>13</xdr:row>
      <xdr:rowOff>112960</xdr:rowOff>
    </xdr:from>
    <xdr:to>
      <xdr:col>10</xdr:col>
      <xdr:colOff>223465</xdr:colOff>
      <xdr:row>18</xdr:row>
      <xdr:rowOff>125015</xdr:rowOff>
    </xdr:to>
    <xdr:pic>
      <xdr:nvPicPr>
        <xdr:cNvPr id="4" name="Imagen 3" descr=" 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11291359" y="2619375"/>
          <a:ext cx="2179335" cy="165793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13</xdr:col>
      <xdr:colOff>744884</xdr:colOff>
      <xdr:row>37</xdr:row>
      <xdr:rowOff>75009</xdr:rowOff>
    </xdr:from>
    <xdr:to>
      <xdr:col>15</xdr:col>
      <xdr:colOff>152362</xdr:colOff>
      <xdr:row>38</xdr:row>
      <xdr:rowOff>164864</xdr:rowOff>
    </xdr:to>
    <xdr:pic>
      <xdr:nvPicPr>
        <xdr:cNvPr id="5" name="Imagen 4" descr=" 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17785292" y="8090833"/>
          <a:ext cx="1445684" cy="77543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190220</xdr:colOff>
      <xdr:row>62</xdr:row>
      <xdr:rowOff>25300</xdr:rowOff>
    </xdr:from>
    <xdr:to>
      <xdr:col>2</xdr:col>
      <xdr:colOff>1598243</xdr:colOff>
      <xdr:row>68</xdr:row>
      <xdr:rowOff>63289</xdr:rowOff>
    </xdr:to>
    <xdr:pic>
      <xdr:nvPicPr>
        <xdr:cNvPr id="6" name="5 Imagen" descr=" 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952501" y="15087601"/>
          <a:ext cx="2762250" cy="117902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1322118</xdr:colOff>
      <xdr:row>51</xdr:row>
      <xdr:rowOff>113853</xdr:rowOff>
    </xdr:from>
    <xdr:to>
      <xdr:col>6</xdr:col>
      <xdr:colOff>860483</xdr:colOff>
      <xdr:row>56</xdr:row>
      <xdr:rowOff>101203</xdr:rowOff>
    </xdr:to>
    <xdr:pic>
      <xdr:nvPicPr>
        <xdr:cNvPr id="7" name="Imagen 6" descr="Convenio Davivienda - UMBVirtual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4647141" y="13079941"/>
          <a:ext cx="4519963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180228</xdr:colOff>
      <xdr:row>23</xdr:row>
      <xdr:rowOff>139600</xdr:rowOff>
    </xdr:from>
    <xdr:to>
      <xdr:col>6</xdr:col>
      <xdr:colOff>867650</xdr:colOff>
      <xdr:row>25</xdr:row>
      <xdr:rowOff>12650</xdr:rowOff>
    </xdr:to>
    <xdr:sp macro="" textlink="">
      <xdr:nvSpPr>
        <xdr:cNvPr id="2" name=" 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1600200" y="5543551"/>
          <a:ext cx="6257925" cy="381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1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CONCEPTO:   </a:t>
          </a:r>
          <a:r>
            <a:rPr lang="en-US" altLang="zh-CN" sz="11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Depreciacion de PPE</a:t>
          </a:r>
        </a:p>
        <a:p>
          <a:pPr algn="l"/>
          <a:endParaRPr/>
        </a:p>
      </xdr:txBody>
    </xdr:sp>
    <xdr:clientData/>
  </xdr:twoCellAnchor>
  <xdr:twoCellAnchor>
    <xdr:from>
      <xdr:col>2</xdr:col>
      <xdr:colOff>85051</xdr:colOff>
      <xdr:row>31</xdr:row>
      <xdr:rowOff>72814</xdr:rowOff>
    </xdr:from>
    <xdr:to>
      <xdr:col>3</xdr:col>
      <xdr:colOff>862718</xdr:colOff>
      <xdr:row>35</xdr:row>
      <xdr:rowOff>69205</xdr:rowOff>
    </xdr:to>
    <xdr:sp macro="" textlink="">
      <xdr:nvSpPr>
        <xdr:cNvPr id="3" name=" 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1504950" y="7496175"/>
          <a:ext cx="1276350" cy="7143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Elaborado:</a:t>
          </a:r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PAOLA SIMANCA LERMA</a:t>
          </a:r>
        </a:p>
      </xdr:txBody>
    </xdr:sp>
    <xdr:clientData/>
  </xdr:twoCellAnchor>
  <xdr:twoCellAnchor>
    <xdr:from>
      <xdr:col>3</xdr:col>
      <xdr:colOff>124773</xdr:colOff>
      <xdr:row>31</xdr:row>
      <xdr:rowOff>111137</xdr:rowOff>
    </xdr:from>
    <xdr:to>
      <xdr:col>5</xdr:col>
      <xdr:colOff>198625</xdr:colOff>
      <xdr:row>35</xdr:row>
      <xdr:rowOff>50229</xdr:rowOff>
    </xdr:to>
    <xdr:sp macro="" textlink="">
      <xdr:nvSpPr>
        <xdr:cNvPr id="4" name=" 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3373968" y="7527925"/>
          <a:ext cx="1552575" cy="7334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Revisado: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4</xdr:col>
      <xdr:colOff>95028</xdr:colOff>
      <xdr:row>31</xdr:row>
      <xdr:rowOff>61317</xdr:rowOff>
    </xdr:from>
    <xdr:to>
      <xdr:col>6</xdr:col>
      <xdr:colOff>173321</xdr:colOff>
      <xdr:row>35</xdr:row>
      <xdr:rowOff>128364</xdr:rowOff>
    </xdr:to>
    <xdr:sp macro="" textlink="">
      <xdr:nvSpPr>
        <xdr:cNvPr id="5" name=" 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 txBox="1"/>
      </xdr:nvSpPr>
      <xdr:spPr>
        <a:xfrm>
          <a:off x="4953000" y="7477125"/>
          <a:ext cx="1638300" cy="762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Contabilizado: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6</xdr:col>
      <xdr:colOff>104410</xdr:colOff>
      <xdr:row>31</xdr:row>
      <xdr:rowOff>88143</xdr:rowOff>
    </xdr:from>
    <xdr:to>
      <xdr:col>7</xdr:col>
      <xdr:colOff>1345997</xdr:colOff>
      <xdr:row>35</xdr:row>
      <xdr:rowOff>25672</xdr:rowOff>
    </xdr:to>
    <xdr:sp macro="" textlink="">
      <xdr:nvSpPr>
        <xdr:cNvPr id="6" name=" 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 txBox="1"/>
      </xdr:nvSpPr>
      <xdr:spPr>
        <a:xfrm>
          <a:off x="6562725" y="7505700"/>
          <a:ext cx="1952625" cy="6858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Aprobado: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  <a:p>
          <a:pPr algn="l"/>
          <a:endParaRPr/>
        </a:p>
      </xdr:txBody>
    </xdr:sp>
    <xdr:clientData/>
  </xdr:twoCellAnchor>
  <xdr:twoCellAnchor>
    <xdr:from>
      <xdr:col>2</xdr:col>
      <xdr:colOff>159978</xdr:colOff>
      <xdr:row>20</xdr:row>
      <xdr:rowOff>61986</xdr:rowOff>
    </xdr:from>
    <xdr:to>
      <xdr:col>5</xdr:col>
      <xdr:colOff>290513</xdr:colOff>
      <xdr:row>23</xdr:row>
      <xdr:rowOff>314101</xdr:rowOff>
    </xdr:to>
    <xdr:sp macro="" textlink="">
      <xdr:nvSpPr>
        <xdr:cNvPr id="7" name=" 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>
          <a:off x="1581150" y="4101042"/>
          <a:ext cx="4177242" cy="1282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NOTA DE CONTABILIDAD N°: 04</a:t>
          </a:r>
        </a:p>
        <a:p>
          <a:pPr algn="l"/>
          <a:endParaRPr/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FECHA: </a:t>
          </a:r>
        </a:p>
      </xdr:txBody>
    </xdr:sp>
    <xdr:clientData/>
  </xdr:twoCellAnchor>
  <xdr:twoCellAnchor>
    <xdr:from>
      <xdr:col>2</xdr:col>
      <xdr:colOff>1123898</xdr:colOff>
      <xdr:row>21</xdr:row>
      <xdr:rowOff>417462</xdr:rowOff>
    </xdr:from>
    <xdr:to>
      <xdr:col>2</xdr:col>
      <xdr:colOff>1506632</xdr:colOff>
      <xdr:row>21</xdr:row>
      <xdr:rowOff>341560</xdr:rowOff>
    </xdr:to>
    <xdr:sp macro="" textlink="">
      <xdr:nvSpPr>
        <xdr:cNvPr id="8" name=" 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2544233" y="4915958"/>
          <a:ext cx="751416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Dia: 03</a:t>
          </a:r>
        </a:p>
      </xdr:txBody>
    </xdr:sp>
    <xdr:clientData/>
  </xdr:twoCellAnchor>
  <xdr:twoCellAnchor>
    <xdr:from>
      <xdr:col>3</xdr:col>
      <xdr:colOff>149728</xdr:colOff>
      <xdr:row>21</xdr:row>
      <xdr:rowOff>417462</xdr:rowOff>
    </xdr:from>
    <xdr:to>
      <xdr:col>4</xdr:col>
      <xdr:colOff>408541</xdr:colOff>
      <xdr:row>21</xdr:row>
      <xdr:rowOff>341560</xdr:rowOff>
    </xdr:to>
    <xdr:sp macro="" textlink="">
      <xdr:nvSpPr>
        <xdr:cNvPr id="9" name=" 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/>
      </xdr:nvSpPr>
      <xdr:spPr>
        <a:xfrm>
          <a:off x="3398308" y="4925484"/>
          <a:ext cx="751416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Mes: 09</a:t>
          </a:r>
        </a:p>
      </xdr:txBody>
    </xdr:sp>
    <xdr:clientData/>
  </xdr:twoCellAnchor>
  <xdr:twoCellAnchor>
    <xdr:from>
      <xdr:col>3</xdr:col>
      <xdr:colOff>1008881</xdr:colOff>
      <xdr:row>21</xdr:row>
      <xdr:rowOff>417462</xdr:rowOff>
    </xdr:from>
    <xdr:to>
      <xdr:col>3</xdr:col>
      <xdr:colOff>1445588</xdr:colOff>
      <xdr:row>21</xdr:row>
      <xdr:rowOff>341560</xdr:rowOff>
    </xdr:to>
    <xdr:sp macro="" textlink="">
      <xdr:nvSpPr>
        <xdr:cNvPr id="10" name=" 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4257674" y="4923367"/>
          <a:ext cx="847725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Año: 2021</a:t>
          </a:r>
        </a:p>
      </xdr:txBody>
    </xdr:sp>
    <xdr:clientData/>
  </xdr:twoCellAnchor>
  <xdr:twoCellAnchor>
    <xdr:from>
      <xdr:col>9</xdr:col>
      <xdr:colOff>179510</xdr:colOff>
      <xdr:row>23</xdr:row>
      <xdr:rowOff>139600</xdr:rowOff>
    </xdr:from>
    <xdr:to>
      <xdr:col>13</xdr:col>
      <xdr:colOff>814645</xdr:colOff>
      <xdr:row>25</xdr:row>
      <xdr:rowOff>12650</xdr:rowOff>
    </xdr:to>
    <xdr:sp macro="" textlink="">
      <xdr:nvSpPr>
        <xdr:cNvPr id="11" name=" 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10315575" y="5543551"/>
          <a:ext cx="6257925" cy="381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1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CONCEPTO:   </a:t>
          </a:r>
          <a:r>
            <a:rPr lang="en-US" altLang="zh-CN" sz="11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Depreciacion de PPE</a:t>
          </a:r>
        </a:p>
        <a:p>
          <a:pPr algn="l"/>
          <a:endParaRPr/>
        </a:p>
      </xdr:txBody>
    </xdr:sp>
    <xdr:clientData/>
  </xdr:twoCellAnchor>
  <xdr:twoCellAnchor>
    <xdr:from>
      <xdr:col>9</xdr:col>
      <xdr:colOff>193169</xdr:colOff>
      <xdr:row>20</xdr:row>
      <xdr:rowOff>61986</xdr:rowOff>
    </xdr:from>
    <xdr:to>
      <xdr:col>12</xdr:col>
      <xdr:colOff>85281</xdr:colOff>
      <xdr:row>23</xdr:row>
      <xdr:rowOff>314101</xdr:rowOff>
    </xdr:to>
    <xdr:sp macro="" textlink="">
      <xdr:nvSpPr>
        <xdr:cNvPr id="12" name=" 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10328275" y="4101042"/>
          <a:ext cx="4177242" cy="1282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NOTA DE CONTABILIDAD N°: 05</a:t>
          </a:r>
        </a:p>
        <a:p>
          <a:pPr algn="l"/>
          <a:endParaRPr/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FECHA: </a:t>
          </a:r>
        </a:p>
      </xdr:txBody>
    </xdr:sp>
    <xdr:clientData/>
  </xdr:twoCellAnchor>
  <xdr:twoCellAnchor>
    <xdr:from>
      <xdr:col>9</xdr:col>
      <xdr:colOff>1049748</xdr:colOff>
      <xdr:row>21</xdr:row>
      <xdr:rowOff>430745</xdr:rowOff>
    </xdr:from>
    <xdr:to>
      <xdr:col>9</xdr:col>
      <xdr:colOff>1504379</xdr:colOff>
      <xdr:row>21</xdr:row>
      <xdr:rowOff>328277</xdr:rowOff>
    </xdr:to>
    <xdr:sp macro="" textlink="">
      <xdr:nvSpPr>
        <xdr:cNvPr id="13" name=" 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/>
      </xdr:nvSpPr>
      <xdr:spPr>
        <a:xfrm>
          <a:off x="11185525" y="4937125"/>
          <a:ext cx="751416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Dia: 03</a:t>
          </a:r>
        </a:p>
      </xdr:txBody>
    </xdr:sp>
    <xdr:clientData/>
  </xdr:twoCellAnchor>
  <xdr:twoCellAnchor>
    <xdr:from>
      <xdr:col>10</xdr:col>
      <xdr:colOff>11011</xdr:colOff>
      <xdr:row>21</xdr:row>
      <xdr:rowOff>430745</xdr:rowOff>
    </xdr:from>
    <xdr:to>
      <xdr:col>11</xdr:col>
      <xdr:colOff>547612</xdr:colOff>
      <xdr:row>21</xdr:row>
      <xdr:rowOff>328277</xdr:rowOff>
    </xdr:to>
    <xdr:sp macro="" textlink="">
      <xdr:nvSpPr>
        <xdr:cNvPr id="14" name=" 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 txBox="1"/>
      </xdr:nvSpPr>
      <xdr:spPr>
        <a:xfrm>
          <a:off x="11909425" y="4936067"/>
          <a:ext cx="751416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Mes: 09</a:t>
          </a:r>
        </a:p>
      </xdr:txBody>
    </xdr:sp>
    <xdr:clientData/>
  </xdr:twoCellAnchor>
  <xdr:twoCellAnchor>
    <xdr:from>
      <xdr:col>10</xdr:col>
      <xdr:colOff>860736</xdr:colOff>
      <xdr:row>21</xdr:row>
      <xdr:rowOff>430745</xdr:rowOff>
    </xdr:from>
    <xdr:to>
      <xdr:col>10</xdr:col>
      <xdr:colOff>1646226</xdr:colOff>
      <xdr:row>21</xdr:row>
      <xdr:rowOff>328277</xdr:rowOff>
    </xdr:to>
    <xdr:sp macro="" textlink="">
      <xdr:nvSpPr>
        <xdr:cNvPr id="15" name=" 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 txBox="1"/>
      </xdr:nvSpPr>
      <xdr:spPr>
        <a:xfrm>
          <a:off x="12758207" y="4933951"/>
          <a:ext cx="847725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Año: 2021</a:t>
          </a:r>
        </a:p>
      </xdr:txBody>
    </xdr:sp>
    <xdr:clientData/>
  </xdr:twoCellAnchor>
  <xdr:twoCellAnchor>
    <xdr:from>
      <xdr:col>5</xdr:col>
      <xdr:colOff>697973</xdr:colOff>
      <xdr:row>20</xdr:row>
      <xdr:rowOff>61986</xdr:rowOff>
    </xdr:from>
    <xdr:to>
      <xdr:col>6</xdr:col>
      <xdr:colOff>545022</xdr:colOff>
      <xdr:row>23</xdr:row>
      <xdr:rowOff>301637</xdr:rowOff>
    </xdr:to>
    <xdr:pic>
      <xdr:nvPicPr>
        <xdr:cNvPr id="16" name="Imagen 15" descr=" 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6318251" y="4098918"/>
          <a:ext cx="1672166" cy="12721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12</xdr:col>
      <xdr:colOff>644894</xdr:colOff>
      <xdr:row>20</xdr:row>
      <xdr:rowOff>61986</xdr:rowOff>
    </xdr:from>
    <xdr:to>
      <xdr:col>13</xdr:col>
      <xdr:colOff>598598</xdr:colOff>
      <xdr:row>23</xdr:row>
      <xdr:rowOff>301637</xdr:rowOff>
    </xdr:to>
    <xdr:pic>
      <xdr:nvPicPr>
        <xdr:cNvPr id="17" name="Imagen 16" descr=" 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15037859" y="4092575"/>
          <a:ext cx="1672166" cy="12721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9</xdr:col>
      <xdr:colOff>179510</xdr:colOff>
      <xdr:row>31</xdr:row>
      <xdr:rowOff>88143</xdr:rowOff>
    </xdr:from>
    <xdr:to>
      <xdr:col>10</xdr:col>
      <xdr:colOff>768973</xdr:colOff>
      <xdr:row>35</xdr:row>
      <xdr:rowOff>53578</xdr:rowOff>
    </xdr:to>
    <xdr:sp macro="" textlink="">
      <xdr:nvSpPr>
        <xdr:cNvPr id="18" name=" 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 txBox="1"/>
      </xdr:nvSpPr>
      <xdr:spPr>
        <a:xfrm>
          <a:off x="10314516" y="7505700"/>
          <a:ext cx="1276350" cy="7143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Elaborado:</a:t>
          </a:r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PAOLA SIMANCA LERMA</a:t>
          </a:r>
        </a:p>
      </xdr:txBody>
    </xdr:sp>
    <xdr:clientData/>
  </xdr:twoCellAnchor>
  <xdr:twoCellAnchor>
    <xdr:from>
      <xdr:col>10</xdr:col>
      <xdr:colOff>51387</xdr:colOff>
      <xdr:row>31</xdr:row>
      <xdr:rowOff>99640</xdr:rowOff>
    </xdr:from>
    <xdr:to>
      <xdr:col>12</xdr:col>
      <xdr:colOff>152695</xdr:colOff>
      <xdr:row>35</xdr:row>
      <xdr:rowOff>61391</xdr:rowOff>
    </xdr:to>
    <xdr:sp macro="" textlink="">
      <xdr:nvSpPr>
        <xdr:cNvPr id="19" name=" 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 txBox="1"/>
      </xdr:nvSpPr>
      <xdr:spPr>
        <a:xfrm>
          <a:off x="11949642" y="7516283"/>
          <a:ext cx="1552575" cy="7334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Revisado: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11</xdr:col>
      <xdr:colOff>20419</xdr:colOff>
      <xdr:row>31</xdr:row>
      <xdr:rowOff>61317</xdr:rowOff>
    </xdr:from>
    <xdr:to>
      <xdr:col>13</xdr:col>
      <xdr:colOff>366306</xdr:colOff>
      <xdr:row>35</xdr:row>
      <xdr:rowOff>128364</xdr:rowOff>
    </xdr:to>
    <xdr:sp macro="" textlink="">
      <xdr:nvSpPr>
        <xdr:cNvPr id="20" name=" 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 txBox="1"/>
      </xdr:nvSpPr>
      <xdr:spPr>
        <a:xfrm>
          <a:off x="13575242" y="7484534"/>
          <a:ext cx="1638300" cy="762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Contabilizado: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13</xdr:col>
      <xdr:colOff>147822</xdr:colOff>
      <xdr:row>31</xdr:row>
      <xdr:rowOff>49820</xdr:rowOff>
    </xdr:from>
    <xdr:to>
      <xdr:col>14</xdr:col>
      <xdr:colOff>1302815</xdr:colOff>
      <xdr:row>35</xdr:row>
      <xdr:rowOff>63624</xdr:rowOff>
    </xdr:to>
    <xdr:sp macro="" textlink="">
      <xdr:nvSpPr>
        <xdr:cNvPr id="21" name=" 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 txBox="1"/>
      </xdr:nvSpPr>
      <xdr:spPr>
        <a:xfrm>
          <a:off x="15302442" y="7463366"/>
          <a:ext cx="1952626" cy="6858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Aprobado: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  <a:p>
          <a:pPr algn="l"/>
          <a:endParaRPr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179603</xdr:colOff>
      <xdr:row>15</xdr:row>
      <xdr:rowOff>138112</xdr:rowOff>
    </xdr:from>
    <xdr:to>
      <xdr:col>6</xdr:col>
      <xdr:colOff>199585</xdr:colOff>
      <xdr:row>17</xdr:row>
      <xdr:rowOff>52089</xdr:rowOff>
    </xdr:to>
    <xdr:sp macro="" textlink="">
      <xdr:nvSpPr>
        <xdr:cNvPr id="2" name=" 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2975" y="3990976"/>
          <a:ext cx="6257925" cy="381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1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CONCEPTO:   </a:t>
          </a:r>
          <a:r>
            <a:rPr lang="en-US" altLang="zh-CN" sz="11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Retiros bancarios </a:t>
          </a:r>
        </a:p>
        <a:p>
          <a:pPr algn="l"/>
          <a:endParaRPr/>
        </a:p>
      </xdr:txBody>
    </xdr:sp>
    <xdr:clientData/>
  </xdr:twoCellAnchor>
  <xdr:twoCellAnchor>
    <xdr:from>
      <xdr:col>1</xdr:col>
      <xdr:colOff>85656</xdr:colOff>
      <xdr:row>23</xdr:row>
      <xdr:rowOff>72330</xdr:rowOff>
    </xdr:from>
    <xdr:to>
      <xdr:col>2</xdr:col>
      <xdr:colOff>861932</xdr:colOff>
      <xdr:row>27</xdr:row>
      <xdr:rowOff>69949</xdr:rowOff>
    </xdr:to>
    <xdr:sp macro="" textlink="">
      <xdr:nvSpPr>
        <xdr:cNvPr id="3" name=" 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847725" y="6010275"/>
          <a:ext cx="1276350" cy="7143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Elaborado:</a:t>
          </a:r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PAOLA SIMANCA LERMA</a:t>
          </a:r>
        </a:p>
      </xdr:txBody>
    </xdr:sp>
    <xdr:clientData/>
  </xdr:twoCellAnchor>
  <xdr:twoCellAnchor>
    <xdr:from>
      <xdr:col>2</xdr:col>
      <xdr:colOff>211290</xdr:colOff>
      <xdr:row>23</xdr:row>
      <xdr:rowOff>112514</xdr:rowOff>
    </xdr:from>
    <xdr:to>
      <xdr:col>4</xdr:col>
      <xdr:colOff>48145</xdr:colOff>
      <xdr:row>26</xdr:row>
      <xdr:rowOff>160734</xdr:rowOff>
    </xdr:to>
    <xdr:sp macro="" textlink="">
      <xdr:nvSpPr>
        <xdr:cNvPr id="4" name=" 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2222500" y="5747808"/>
          <a:ext cx="1466851" cy="655109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Revisado:</a:t>
          </a:r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3</xdr:col>
      <xdr:colOff>95028</xdr:colOff>
      <xdr:row>23</xdr:row>
      <xdr:rowOff>60275</xdr:rowOff>
    </xdr:from>
    <xdr:to>
      <xdr:col>5</xdr:col>
      <xdr:colOff>227418</xdr:colOff>
      <xdr:row>27</xdr:row>
      <xdr:rowOff>129480</xdr:rowOff>
    </xdr:to>
    <xdr:sp macro="" textlink="">
      <xdr:nvSpPr>
        <xdr:cNvPr id="5" name=" 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 txBox="1"/>
      </xdr:nvSpPr>
      <xdr:spPr>
        <a:xfrm>
          <a:off x="3619500" y="5991225"/>
          <a:ext cx="1638300" cy="762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Contabilizado: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5</xdr:col>
      <xdr:colOff>104775</xdr:colOff>
      <xdr:row>23</xdr:row>
      <xdr:rowOff>88403</xdr:rowOff>
    </xdr:from>
    <xdr:to>
      <xdr:col>6</xdr:col>
      <xdr:colOff>1346326</xdr:colOff>
      <xdr:row>27</xdr:row>
      <xdr:rowOff>25300</xdr:rowOff>
    </xdr:to>
    <xdr:sp macro="" textlink="">
      <xdr:nvSpPr>
        <xdr:cNvPr id="6" name=" 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 txBox="1"/>
      </xdr:nvSpPr>
      <xdr:spPr>
        <a:xfrm>
          <a:off x="5181600" y="6019800"/>
          <a:ext cx="1952625" cy="6858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Aprobado: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1</xdr:col>
      <xdr:colOff>193418</xdr:colOff>
      <xdr:row>12</xdr:row>
      <xdr:rowOff>114151</xdr:rowOff>
    </xdr:from>
    <xdr:to>
      <xdr:col>4</xdr:col>
      <xdr:colOff>365906</xdr:colOff>
      <xdr:row>15</xdr:row>
      <xdr:rowOff>241696</xdr:rowOff>
    </xdr:to>
    <xdr:sp macro="" textlink="">
      <xdr:nvSpPr>
        <xdr:cNvPr id="7" name=" 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955675" y="2432050"/>
          <a:ext cx="4177242" cy="1282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NOTA DE CONTABILIDAD N°: 06</a:t>
          </a:r>
        </a:p>
        <a:p>
          <a:pPr algn="l"/>
          <a:endParaRPr/>
        </a:p>
        <a:p>
          <a:pPr algn="l"/>
          <a:endParaRPr/>
        </a:p>
        <a:p>
          <a:pPr algn="l"/>
          <a:r>
            <a:rPr lang="en-US" altLang="zh-CN" sz="14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FECHA: </a:t>
          </a:r>
        </a:p>
      </xdr:txBody>
    </xdr:sp>
    <xdr:clientData/>
  </xdr:twoCellAnchor>
  <xdr:twoCellAnchor>
    <xdr:from>
      <xdr:col>1</xdr:col>
      <xdr:colOff>1156368</xdr:colOff>
      <xdr:row>13</xdr:row>
      <xdr:rowOff>431787</xdr:rowOff>
    </xdr:from>
    <xdr:to>
      <xdr:col>1</xdr:col>
      <xdr:colOff>816504</xdr:colOff>
      <xdr:row>13</xdr:row>
      <xdr:rowOff>366303</xdr:rowOff>
    </xdr:to>
    <xdr:sp macro="" textlink="">
      <xdr:nvSpPr>
        <xdr:cNvPr id="8" name=" 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/>
      </xdr:nvSpPr>
      <xdr:spPr>
        <a:xfrm>
          <a:off x="1918758" y="3256491"/>
          <a:ext cx="751416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Dia: 03</a:t>
          </a:r>
        </a:p>
      </xdr:txBody>
    </xdr:sp>
    <xdr:clientData/>
  </xdr:twoCellAnchor>
  <xdr:twoCellAnchor>
    <xdr:from>
      <xdr:col>2</xdr:col>
      <xdr:colOff>679149</xdr:colOff>
      <xdr:row>13</xdr:row>
      <xdr:rowOff>417462</xdr:rowOff>
    </xdr:from>
    <xdr:to>
      <xdr:col>2</xdr:col>
      <xdr:colOff>1594743</xdr:colOff>
      <xdr:row>13</xdr:row>
      <xdr:rowOff>380627</xdr:rowOff>
    </xdr:to>
    <xdr:sp macro="" textlink="">
      <xdr:nvSpPr>
        <xdr:cNvPr id="9" name=" 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/>
      </xdr:nvSpPr>
      <xdr:spPr>
        <a:xfrm>
          <a:off x="2690283" y="3244850"/>
          <a:ext cx="751416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Mes: 10</a:t>
          </a:r>
        </a:p>
      </xdr:txBody>
    </xdr:sp>
    <xdr:clientData/>
  </xdr:twoCellAnchor>
  <xdr:twoCellAnchor>
    <xdr:from>
      <xdr:col>2</xdr:col>
      <xdr:colOff>1442144</xdr:colOff>
      <xdr:row>13</xdr:row>
      <xdr:rowOff>417462</xdr:rowOff>
    </xdr:from>
    <xdr:to>
      <xdr:col>2</xdr:col>
      <xdr:colOff>903855</xdr:colOff>
      <xdr:row>13</xdr:row>
      <xdr:rowOff>380627</xdr:rowOff>
    </xdr:to>
    <xdr:sp macro="" textlink="">
      <xdr:nvSpPr>
        <xdr:cNvPr id="10" name=" 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/>
      </xdr:nvSpPr>
      <xdr:spPr>
        <a:xfrm>
          <a:off x="3454398" y="3242733"/>
          <a:ext cx="847725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Año: 2021</a:t>
          </a:r>
        </a:p>
      </xdr:txBody>
    </xdr:sp>
    <xdr:clientData/>
  </xdr:twoCellAnchor>
  <xdr:twoCellAnchor>
    <xdr:from>
      <xdr:col>5</xdr:col>
      <xdr:colOff>528798</xdr:colOff>
      <xdr:row>12</xdr:row>
      <xdr:rowOff>61912</xdr:rowOff>
    </xdr:from>
    <xdr:to>
      <xdr:col>6</xdr:col>
      <xdr:colOff>1312334</xdr:colOff>
      <xdr:row>14</xdr:row>
      <xdr:rowOff>306916</xdr:rowOff>
    </xdr:to>
    <xdr:pic>
      <xdr:nvPicPr>
        <xdr:cNvPr id="11" name="Imagen 17" descr=" 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5545298" y="2347912"/>
          <a:ext cx="1831286" cy="1271587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1216223</xdr:colOff>
      <xdr:row>35</xdr:row>
      <xdr:rowOff>189755</xdr:rowOff>
    </xdr:from>
    <xdr:to>
      <xdr:col>3</xdr:col>
      <xdr:colOff>169368</xdr:colOff>
      <xdr:row>42</xdr:row>
      <xdr:rowOff>27533</xdr:rowOff>
    </xdr:to>
    <xdr:pic>
      <xdr:nvPicPr>
        <xdr:cNvPr id="2" name="Imagen 1" descr=" 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3179233" y="7821083"/>
          <a:ext cx="1864161" cy="141816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10</xdr:row>
      <xdr:rowOff>12650</xdr:rowOff>
    </xdr:from>
    <xdr:to>
      <xdr:col>3</xdr:col>
      <xdr:colOff>427612</xdr:colOff>
      <xdr:row>13</xdr:row>
      <xdr:rowOff>49559</xdr:rowOff>
    </xdr:to>
    <xdr:pic>
      <xdr:nvPicPr>
        <xdr:cNvPr id="3" name="Imagen 2" descr="Token Banco de Bogotá Intl. – Apps on Google Play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971675" y="2190750"/>
          <a:ext cx="1638300" cy="7999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9</xdr:col>
      <xdr:colOff>127248</xdr:colOff>
      <xdr:row>9</xdr:row>
      <xdr:rowOff>75344</xdr:rowOff>
    </xdr:from>
    <xdr:to>
      <xdr:col>10</xdr:col>
      <xdr:colOff>1234975</xdr:colOff>
      <xdr:row>15</xdr:row>
      <xdr:rowOff>14138</xdr:rowOff>
    </xdr:to>
    <xdr:pic>
      <xdr:nvPicPr>
        <xdr:cNvPr id="4" name="Imagen 3" descr=" 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11938535" y="1824567"/>
          <a:ext cx="1833556" cy="139488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14</xdr:col>
      <xdr:colOff>743396</xdr:colOff>
      <xdr:row>33</xdr:row>
      <xdr:rowOff>88552</xdr:rowOff>
    </xdr:from>
    <xdr:to>
      <xdr:col>15</xdr:col>
      <xdr:colOff>1016644</xdr:colOff>
      <xdr:row>34</xdr:row>
      <xdr:rowOff>354210</xdr:rowOff>
    </xdr:to>
    <xdr:pic>
      <xdr:nvPicPr>
        <xdr:cNvPr id="5" name="Imagen 4" descr="Qué hacer para que no te falsifiquen la firma? | Grafología Sandra Cerro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 rot="10800000" flipV="1">
          <a:off x="18603108" y="7012014"/>
          <a:ext cx="1483682" cy="58697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306734</xdr:colOff>
      <xdr:row>62</xdr:row>
      <xdr:rowOff>12650</xdr:rowOff>
    </xdr:from>
    <xdr:to>
      <xdr:col>2</xdr:col>
      <xdr:colOff>975121</xdr:colOff>
      <xdr:row>68</xdr:row>
      <xdr:rowOff>114076</xdr:rowOff>
    </xdr:to>
    <xdr:pic>
      <xdr:nvPicPr>
        <xdr:cNvPr id="6" name="Imagen 5" descr="La importancia de los códigos de barras (actualizado 2021)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069606" y="12957522"/>
          <a:ext cx="1878445" cy="125025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270569</xdr:colOff>
      <xdr:row>50</xdr:row>
      <xdr:rowOff>126578</xdr:rowOff>
    </xdr:from>
    <xdr:to>
      <xdr:col>4</xdr:col>
      <xdr:colOff>970930</xdr:colOff>
      <xdr:row>54</xdr:row>
      <xdr:rowOff>0</xdr:rowOff>
    </xdr:to>
    <xdr:pic>
      <xdr:nvPicPr>
        <xdr:cNvPr id="7" name="Imagen 6" descr="Buscador bogota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033009" y="10778103"/>
          <a:ext cx="4634279" cy="642372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1216223</xdr:colOff>
      <xdr:row>35</xdr:row>
      <xdr:rowOff>189755</xdr:rowOff>
    </xdr:from>
    <xdr:to>
      <xdr:col>3</xdr:col>
      <xdr:colOff>169368</xdr:colOff>
      <xdr:row>42</xdr:row>
      <xdr:rowOff>27533</xdr:rowOff>
    </xdr:to>
    <xdr:pic>
      <xdr:nvPicPr>
        <xdr:cNvPr id="2" name="Imagen 1" descr=" 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3179233" y="7821083"/>
          <a:ext cx="1864161" cy="141816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10</xdr:row>
      <xdr:rowOff>12650</xdr:rowOff>
    </xdr:from>
    <xdr:to>
      <xdr:col>3</xdr:col>
      <xdr:colOff>427612</xdr:colOff>
      <xdr:row>13</xdr:row>
      <xdr:rowOff>49559</xdr:rowOff>
    </xdr:to>
    <xdr:pic>
      <xdr:nvPicPr>
        <xdr:cNvPr id="3" name="Imagen 2" descr="Token Banco de Bogotá Intl. – Apps on Google Play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971675" y="2190750"/>
          <a:ext cx="1638300" cy="7999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9</xdr:col>
      <xdr:colOff>127248</xdr:colOff>
      <xdr:row>9</xdr:row>
      <xdr:rowOff>75344</xdr:rowOff>
    </xdr:from>
    <xdr:to>
      <xdr:col>10</xdr:col>
      <xdr:colOff>1234975</xdr:colOff>
      <xdr:row>15</xdr:row>
      <xdr:rowOff>14138</xdr:rowOff>
    </xdr:to>
    <xdr:pic>
      <xdr:nvPicPr>
        <xdr:cNvPr id="4" name="Imagen 3" descr=" 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11938535" y="1824567"/>
          <a:ext cx="1833556" cy="139488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14</xdr:col>
      <xdr:colOff>743396</xdr:colOff>
      <xdr:row>33</xdr:row>
      <xdr:rowOff>88552</xdr:rowOff>
    </xdr:from>
    <xdr:to>
      <xdr:col>15</xdr:col>
      <xdr:colOff>1016644</xdr:colOff>
      <xdr:row>34</xdr:row>
      <xdr:rowOff>354210</xdr:rowOff>
    </xdr:to>
    <xdr:pic>
      <xdr:nvPicPr>
        <xdr:cNvPr id="5" name="Imagen 4" descr="Qué hacer para que no te falsifiquen la firma? | Grafología Sandra Cerro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 rot="10800000" flipV="1">
          <a:off x="19165084" y="7012014"/>
          <a:ext cx="1483680" cy="58697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306734</xdr:colOff>
      <xdr:row>62</xdr:row>
      <xdr:rowOff>12650</xdr:rowOff>
    </xdr:from>
    <xdr:to>
      <xdr:col>2</xdr:col>
      <xdr:colOff>975121</xdr:colOff>
      <xdr:row>68</xdr:row>
      <xdr:rowOff>114076</xdr:rowOff>
    </xdr:to>
    <xdr:pic>
      <xdr:nvPicPr>
        <xdr:cNvPr id="6" name="Imagen 5" descr="La importancia de los códigos de barras (actualizado 2021)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069606" y="12957522"/>
          <a:ext cx="1878445" cy="125025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270569</xdr:colOff>
      <xdr:row>50</xdr:row>
      <xdr:rowOff>126578</xdr:rowOff>
    </xdr:from>
    <xdr:to>
      <xdr:col>4</xdr:col>
      <xdr:colOff>970930</xdr:colOff>
      <xdr:row>54</xdr:row>
      <xdr:rowOff>0</xdr:rowOff>
    </xdr:to>
    <xdr:pic>
      <xdr:nvPicPr>
        <xdr:cNvPr id="7" name="Imagen 6" descr="Buscador bogota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1033009" y="10778103"/>
          <a:ext cx="4634279" cy="642372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180947</xdr:colOff>
      <xdr:row>15</xdr:row>
      <xdr:rowOff>126578</xdr:rowOff>
    </xdr:from>
    <xdr:to>
      <xdr:col>5</xdr:col>
      <xdr:colOff>771968</xdr:colOff>
      <xdr:row>17</xdr:row>
      <xdr:rowOff>68460</xdr:rowOff>
    </xdr:to>
    <xdr:sp macro="" textlink="">
      <xdr:nvSpPr>
        <xdr:cNvPr id="2" name=" 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42975" y="3873500"/>
          <a:ext cx="6042025" cy="386293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1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CONCEPTO:   </a:t>
          </a:r>
          <a:r>
            <a:rPr lang="en-US" altLang="zh-CN" sz="11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Causa interes CDT</a:t>
          </a:r>
        </a:p>
        <a:p>
          <a:pPr algn="l"/>
          <a:endParaRPr/>
        </a:p>
      </xdr:txBody>
    </xdr:sp>
    <xdr:clientData/>
  </xdr:twoCellAnchor>
  <xdr:twoCellAnchor>
    <xdr:from>
      <xdr:col>1</xdr:col>
      <xdr:colOff>171424</xdr:colOff>
      <xdr:row>12</xdr:row>
      <xdr:rowOff>62284</xdr:rowOff>
    </xdr:from>
    <xdr:to>
      <xdr:col>4</xdr:col>
      <xdr:colOff>311957</xdr:colOff>
      <xdr:row>15</xdr:row>
      <xdr:rowOff>342230</xdr:rowOff>
    </xdr:to>
    <xdr:sp macro="" textlink="">
      <xdr:nvSpPr>
        <xdr:cNvPr id="3" name=" 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934508" y="2410884"/>
          <a:ext cx="4177242" cy="1282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Comic Sans MS" panose="00000000000000000000" charset="0"/>
              <a:ea typeface="Comic Sans MS" panose="00000000000000000000" charset="0"/>
            </a:rPr>
            <a:t>NOTA DE CONTABILIDAD N°: 09</a:t>
          </a:r>
        </a:p>
        <a:p>
          <a:pPr algn="l"/>
          <a:endParaRPr/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Comic Sans MS" panose="00000000000000000000" charset="0"/>
              <a:ea typeface="Comic Sans MS" panose="00000000000000000000" charset="0"/>
            </a:rPr>
            <a:t>FECHA: </a:t>
          </a:r>
        </a:p>
      </xdr:txBody>
    </xdr:sp>
    <xdr:clientData/>
  </xdr:twoCellAnchor>
  <xdr:twoCellAnchor>
    <xdr:from>
      <xdr:col>1</xdr:col>
      <xdr:colOff>1146908</xdr:colOff>
      <xdr:row>13</xdr:row>
      <xdr:rowOff>379474</xdr:rowOff>
    </xdr:from>
    <xdr:to>
      <xdr:col>1</xdr:col>
      <xdr:colOff>804060</xdr:colOff>
      <xdr:row>13</xdr:row>
      <xdr:rowOff>342751</xdr:rowOff>
    </xdr:to>
    <xdr:sp macro="" textlink="">
      <xdr:nvSpPr>
        <xdr:cNvPr id="4" name=" 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1909234" y="3244849"/>
          <a:ext cx="751416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Dia: 03</a:t>
          </a:r>
        </a:p>
      </xdr:txBody>
    </xdr:sp>
    <xdr:clientData/>
  </xdr:twoCellAnchor>
  <xdr:twoCellAnchor>
    <xdr:from>
      <xdr:col>2</xdr:col>
      <xdr:colOff>700542</xdr:colOff>
      <xdr:row>13</xdr:row>
      <xdr:rowOff>379474</xdr:rowOff>
    </xdr:from>
    <xdr:to>
      <xdr:col>2</xdr:col>
      <xdr:colOff>1606120</xdr:colOff>
      <xdr:row>13</xdr:row>
      <xdr:rowOff>342751</xdr:rowOff>
    </xdr:to>
    <xdr:sp macro="" textlink="">
      <xdr:nvSpPr>
        <xdr:cNvPr id="5" name=" 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2691342" y="3244850"/>
          <a:ext cx="751416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Mes: 10</a:t>
          </a:r>
        </a:p>
      </xdr:txBody>
    </xdr:sp>
    <xdr:clientData/>
  </xdr:twoCellAnchor>
  <xdr:twoCellAnchor>
    <xdr:from>
      <xdr:col>2</xdr:col>
      <xdr:colOff>1476264</xdr:colOff>
      <xdr:row>13</xdr:row>
      <xdr:rowOff>393464</xdr:rowOff>
    </xdr:from>
    <xdr:to>
      <xdr:col>2</xdr:col>
      <xdr:colOff>902161</xdr:colOff>
      <xdr:row>13</xdr:row>
      <xdr:rowOff>328761</xdr:rowOff>
    </xdr:to>
    <xdr:sp macro="" textlink="">
      <xdr:nvSpPr>
        <xdr:cNvPr id="6" name=" 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 txBox="1"/>
      </xdr:nvSpPr>
      <xdr:spPr>
        <a:xfrm>
          <a:off x="3466041" y="3253317"/>
          <a:ext cx="847725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Año: 2021</a:t>
          </a:r>
        </a:p>
      </xdr:txBody>
    </xdr:sp>
    <xdr:clientData/>
  </xdr:twoCellAnchor>
  <xdr:twoCellAnchor>
    <xdr:from>
      <xdr:col>5</xdr:col>
      <xdr:colOff>94142</xdr:colOff>
      <xdr:row>12</xdr:row>
      <xdr:rowOff>100458</xdr:rowOff>
    </xdr:from>
    <xdr:to>
      <xdr:col>6</xdr:col>
      <xdr:colOff>1148871</xdr:colOff>
      <xdr:row>15</xdr:row>
      <xdr:rowOff>293005</xdr:rowOff>
    </xdr:to>
    <xdr:pic>
      <xdr:nvPicPr>
        <xdr:cNvPr id="7" name="Imagen 17" descr=" 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5217583" y="2444750"/>
          <a:ext cx="1672166" cy="12721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23</xdr:row>
      <xdr:rowOff>98673</xdr:rowOff>
    </xdr:from>
    <xdr:to>
      <xdr:col>2</xdr:col>
      <xdr:colOff>948294</xdr:colOff>
      <xdr:row>27</xdr:row>
      <xdr:rowOff>43904</xdr:rowOff>
    </xdr:to>
    <xdr:sp macro="" textlink="">
      <xdr:nvSpPr>
        <xdr:cNvPr id="8" name=" 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/>
      </xdr:nvSpPr>
      <xdr:spPr>
        <a:xfrm>
          <a:off x="762000" y="5778501"/>
          <a:ext cx="1276350" cy="7143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Elaborado:</a:t>
          </a:r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PAOLA SIMANCA LERMA</a:t>
          </a:r>
        </a:p>
      </xdr:txBody>
    </xdr:sp>
    <xdr:clientData/>
  </xdr:twoCellAnchor>
  <xdr:twoCellAnchor>
    <xdr:from>
      <xdr:col>2</xdr:col>
      <xdr:colOff>83723</xdr:colOff>
      <xdr:row>23</xdr:row>
      <xdr:rowOff>98673</xdr:rowOff>
    </xdr:from>
    <xdr:to>
      <xdr:col>4</xdr:col>
      <xdr:colOff>132671</xdr:colOff>
      <xdr:row>26</xdr:row>
      <xdr:rowOff>174128</xdr:rowOff>
    </xdr:to>
    <xdr:sp macro="" textlink="">
      <xdr:nvSpPr>
        <xdr:cNvPr id="9" name=" 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2074334" y="5778501"/>
          <a:ext cx="1466851" cy="655109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Revisado:</a:t>
          </a:r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3</xdr:col>
      <xdr:colOff>63219</xdr:colOff>
      <xdr:row>23</xdr:row>
      <xdr:rowOff>87287</xdr:rowOff>
    </xdr:from>
    <xdr:to>
      <xdr:col>5</xdr:col>
      <xdr:colOff>237238</xdr:colOff>
      <xdr:row>27</xdr:row>
      <xdr:rowOff>102691</xdr:rowOff>
    </xdr:to>
    <xdr:sp macro="" textlink="">
      <xdr:nvSpPr>
        <xdr:cNvPr id="10" name=" 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3598333" y="5767917"/>
          <a:ext cx="1638300" cy="762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Contabilizado: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5</xdr:col>
      <xdr:colOff>136820</xdr:colOff>
      <xdr:row>23</xdr:row>
      <xdr:rowOff>87287</xdr:rowOff>
    </xdr:from>
    <xdr:to>
      <xdr:col>7</xdr:col>
      <xdr:colOff>63219</xdr:colOff>
      <xdr:row>27</xdr:row>
      <xdr:rowOff>26789</xdr:rowOff>
    </xdr:to>
    <xdr:sp macro="" textlink="">
      <xdr:nvSpPr>
        <xdr:cNvPr id="11" name=" 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5259917" y="5767917"/>
          <a:ext cx="1952625" cy="6858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Aprobado: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179603</xdr:colOff>
      <xdr:row>17</xdr:row>
      <xdr:rowOff>137852</xdr:rowOff>
    </xdr:from>
    <xdr:to>
      <xdr:col>5</xdr:col>
      <xdr:colOff>847946</xdr:colOff>
      <xdr:row>19</xdr:row>
      <xdr:rowOff>52089</xdr:rowOff>
    </xdr:to>
    <xdr:sp macro="" textlink="">
      <xdr:nvSpPr>
        <xdr:cNvPr id="2" name=" 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42975" y="4457701"/>
          <a:ext cx="6257925" cy="381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1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CONCEPTO:   </a:t>
          </a:r>
          <a:r>
            <a:rPr lang="en-US" altLang="zh-CN" sz="11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Causa interes del credito</a:t>
          </a:r>
        </a:p>
        <a:p>
          <a:pPr algn="l"/>
          <a:endParaRPr/>
        </a:p>
      </xdr:txBody>
    </xdr:sp>
    <xdr:clientData/>
  </xdr:twoCellAnchor>
  <xdr:twoCellAnchor>
    <xdr:from>
      <xdr:col>1</xdr:col>
      <xdr:colOff>171313</xdr:colOff>
      <xdr:row>14</xdr:row>
      <xdr:rowOff>75307</xdr:rowOff>
    </xdr:from>
    <xdr:to>
      <xdr:col>4</xdr:col>
      <xdr:colOff>172104</xdr:colOff>
      <xdr:row>17</xdr:row>
      <xdr:rowOff>195895</xdr:rowOff>
    </xdr:to>
    <xdr:sp macro="" textlink="">
      <xdr:nvSpPr>
        <xdr:cNvPr id="3" name=" 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934509" y="2802467"/>
          <a:ext cx="4177242" cy="1282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NOTA DE CONTABILIDAD N°: 10</a:t>
          </a:r>
        </a:p>
        <a:p>
          <a:pPr algn="l"/>
          <a:endParaRPr/>
        </a:p>
        <a:p>
          <a:pPr algn="l"/>
          <a:endParaRPr/>
        </a:p>
        <a:p>
          <a:pPr algn="l"/>
          <a:r>
            <a:rPr lang="en-US" altLang="zh-CN" sz="14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FECHA: </a:t>
          </a:r>
        </a:p>
      </xdr:txBody>
    </xdr:sp>
    <xdr:clientData/>
  </xdr:twoCellAnchor>
  <xdr:twoCellAnchor>
    <xdr:from>
      <xdr:col>1</xdr:col>
      <xdr:colOff>1146697</xdr:colOff>
      <xdr:row>15</xdr:row>
      <xdr:rowOff>494965</xdr:rowOff>
    </xdr:from>
    <xdr:to>
      <xdr:col>1</xdr:col>
      <xdr:colOff>826174</xdr:colOff>
      <xdr:row>15</xdr:row>
      <xdr:rowOff>283964</xdr:rowOff>
    </xdr:to>
    <xdr:sp macro="" textlink="">
      <xdr:nvSpPr>
        <xdr:cNvPr id="4" name=" 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1909234" y="3657599"/>
          <a:ext cx="751416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Dia: 03</a:t>
          </a:r>
        </a:p>
      </xdr:txBody>
    </xdr:sp>
    <xdr:clientData/>
  </xdr:twoCellAnchor>
  <xdr:twoCellAnchor>
    <xdr:from>
      <xdr:col>2</xdr:col>
      <xdr:colOff>680096</xdr:colOff>
      <xdr:row>16</xdr:row>
      <xdr:rowOff>11831</xdr:rowOff>
    </xdr:from>
    <xdr:to>
      <xdr:col>2</xdr:col>
      <xdr:colOff>1604892</xdr:colOff>
      <xdr:row>17</xdr:row>
      <xdr:rowOff>261193</xdr:rowOff>
    </xdr:to>
    <xdr:sp macro="" textlink="">
      <xdr:nvSpPr>
        <xdr:cNvPr id="5" name=" 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 txBox="1"/>
      </xdr:nvSpPr>
      <xdr:spPr>
        <a:xfrm>
          <a:off x="2692400" y="3674533"/>
          <a:ext cx="751416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Mes: 10</a:t>
          </a:r>
        </a:p>
      </xdr:txBody>
    </xdr:sp>
    <xdr:clientData/>
  </xdr:twoCellAnchor>
  <xdr:twoCellAnchor>
    <xdr:from>
      <xdr:col>2</xdr:col>
      <xdr:colOff>1473261</xdr:colOff>
      <xdr:row>16</xdr:row>
      <xdr:rowOff>11831</xdr:rowOff>
    </xdr:from>
    <xdr:to>
      <xdr:col>2</xdr:col>
      <xdr:colOff>884294</xdr:colOff>
      <xdr:row>17</xdr:row>
      <xdr:rowOff>261193</xdr:rowOff>
    </xdr:to>
    <xdr:sp macro="" textlink="">
      <xdr:nvSpPr>
        <xdr:cNvPr id="6" name=" 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 txBox="1"/>
      </xdr:nvSpPr>
      <xdr:spPr>
        <a:xfrm>
          <a:off x="3485090" y="3684058"/>
          <a:ext cx="847725" cy="2762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400">
              <a:solidFill>
                <a:srgbClr val="000000"/>
              </a:solidFill>
              <a:latin typeface="Arial Narrow" panose="00000000000000000000" charset="0"/>
              <a:ea typeface="Arial Narrow" panose="00000000000000000000" charset="0"/>
            </a:rPr>
            <a:t>Año: 2021</a:t>
          </a:r>
        </a:p>
      </xdr:txBody>
    </xdr:sp>
    <xdr:clientData/>
  </xdr:twoCellAnchor>
  <xdr:twoCellAnchor>
    <xdr:from>
      <xdr:col>4</xdr:col>
      <xdr:colOff>740722</xdr:colOff>
      <xdr:row>14</xdr:row>
      <xdr:rowOff>100979</xdr:rowOff>
    </xdr:from>
    <xdr:to>
      <xdr:col>5</xdr:col>
      <xdr:colOff>502388</xdr:colOff>
      <xdr:row>17</xdr:row>
      <xdr:rowOff>159618</xdr:rowOff>
    </xdr:to>
    <xdr:pic>
      <xdr:nvPicPr>
        <xdr:cNvPr id="7" name="Imagen 17" descr=" 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5185834" y="2825750"/>
          <a:ext cx="1672166" cy="12721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30394</xdr:colOff>
      <xdr:row>25</xdr:row>
      <xdr:rowOff>112216</xdr:rowOff>
    </xdr:from>
    <xdr:to>
      <xdr:col>2</xdr:col>
      <xdr:colOff>918045</xdr:colOff>
      <xdr:row>29</xdr:row>
      <xdr:rowOff>30509</xdr:rowOff>
    </xdr:to>
    <xdr:sp macro="" textlink="">
      <xdr:nvSpPr>
        <xdr:cNvPr id="8" name=" 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 txBox="1"/>
      </xdr:nvSpPr>
      <xdr:spPr>
        <a:xfrm>
          <a:off x="793750" y="6244167"/>
          <a:ext cx="1276350" cy="7143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Elaborado:</a:t>
          </a:r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PAOLA SIMANCA LERMA</a:t>
          </a:r>
        </a:p>
      </xdr:txBody>
    </xdr:sp>
    <xdr:clientData/>
  </xdr:twoCellAnchor>
  <xdr:twoCellAnchor>
    <xdr:from>
      <xdr:col>2</xdr:col>
      <xdr:colOff>52315</xdr:colOff>
      <xdr:row>25</xdr:row>
      <xdr:rowOff>100607</xdr:rowOff>
    </xdr:from>
    <xdr:to>
      <xdr:col>4</xdr:col>
      <xdr:colOff>2530</xdr:colOff>
      <xdr:row>28</xdr:row>
      <xdr:rowOff>172640</xdr:rowOff>
    </xdr:to>
    <xdr:sp macro="" textlink="">
      <xdr:nvSpPr>
        <xdr:cNvPr id="9" name=" 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063750" y="6233583"/>
          <a:ext cx="1466851" cy="655109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Revisado:</a:t>
          </a:r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3</xdr:col>
      <xdr:colOff>62767</xdr:colOff>
      <xdr:row>25</xdr:row>
      <xdr:rowOff>100607</xdr:rowOff>
    </xdr:from>
    <xdr:to>
      <xdr:col>5</xdr:col>
      <xdr:colOff>291066</xdr:colOff>
      <xdr:row>29</xdr:row>
      <xdr:rowOff>89296</xdr:rowOff>
    </xdr:to>
    <xdr:sp macro="" textlink="">
      <xdr:nvSpPr>
        <xdr:cNvPr id="10" name=" 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3598333" y="6233583"/>
          <a:ext cx="1638300" cy="762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Contabilizado: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5</xdr:col>
      <xdr:colOff>200689</xdr:colOff>
      <xdr:row>25</xdr:row>
      <xdr:rowOff>73521</xdr:rowOff>
    </xdr:from>
    <xdr:to>
      <xdr:col>7</xdr:col>
      <xdr:colOff>20441</xdr:colOff>
      <xdr:row>29</xdr:row>
      <xdr:rowOff>40183</xdr:rowOff>
    </xdr:to>
    <xdr:sp macro="" textlink="">
      <xdr:nvSpPr>
        <xdr:cNvPr id="11" name=" 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 txBox="1"/>
      </xdr:nvSpPr>
      <xdr:spPr>
        <a:xfrm>
          <a:off x="5408084" y="6212417"/>
          <a:ext cx="1952625" cy="6858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Aprobado:</a:t>
          </a:r>
        </a:p>
        <a:p>
          <a:pPr algn="l"/>
          <a:r>
            <a:rPr lang="en-US" altLang="zh-CN" sz="16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95251</xdr:colOff>
      <xdr:row>28</xdr:row>
      <xdr:rowOff>38101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677" t="20706" r="10018" b="5847"/>
        <a:stretch/>
      </xdr:blipFill>
      <xdr:spPr>
        <a:xfrm>
          <a:off x="0" y="0"/>
          <a:ext cx="7715251" cy="53721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76200</xdr:rowOff>
    </xdr:from>
    <xdr:to>
      <xdr:col>10</xdr:col>
      <xdr:colOff>101600</xdr:colOff>
      <xdr:row>54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458" t="26566" r="10189" b="6759"/>
        <a:stretch/>
      </xdr:blipFill>
      <xdr:spPr>
        <a:xfrm>
          <a:off x="0" y="5219700"/>
          <a:ext cx="7721600" cy="4876800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0</xdr:row>
      <xdr:rowOff>0</xdr:rowOff>
    </xdr:from>
    <xdr:to>
      <xdr:col>20</xdr:col>
      <xdr:colOff>228600</xdr:colOff>
      <xdr:row>25</xdr:row>
      <xdr:rowOff>139700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0458" t="21010" r="9700" b="11968"/>
        <a:stretch/>
      </xdr:blipFill>
      <xdr:spPr>
        <a:xfrm>
          <a:off x="7683500" y="0"/>
          <a:ext cx="7785100" cy="4902200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25</xdr:row>
      <xdr:rowOff>25400</xdr:rowOff>
    </xdr:from>
    <xdr:to>
      <xdr:col>20</xdr:col>
      <xdr:colOff>165100</xdr:colOff>
      <xdr:row>51</xdr:row>
      <xdr:rowOff>165100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458" t="20662" r="10189" b="14399"/>
        <a:stretch/>
      </xdr:blipFill>
      <xdr:spPr>
        <a:xfrm>
          <a:off x="7683500" y="4787900"/>
          <a:ext cx="7721600" cy="47498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740047</xdr:colOff>
      <xdr:row>106</xdr:row>
      <xdr:rowOff>75902</xdr:rowOff>
    </xdr:from>
    <xdr:to>
      <xdr:col>8</xdr:col>
      <xdr:colOff>503569</xdr:colOff>
      <xdr:row>113</xdr:row>
      <xdr:rowOff>52833</xdr:rowOff>
    </xdr:to>
    <xdr:pic>
      <xdr:nvPicPr>
        <xdr:cNvPr id="2" name="Imagen 2" descr=" 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8138583" y="22627166"/>
          <a:ext cx="1672166" cy="1272106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556800</xdr:colOff>
      <xdr:row>3</xdr:row>
      <xdr:rowOff>227150</xdr:rowOff>
    </xdr:from>
    <xdr:to>
      <xdr:col>8</xdr:col>
      <xdr:colOff>321972</xdr:colOff>
      <xdr:row>11</xdr:row>
      <xdr:rowOff>189735</xdr:rowOff>
    </xdr:to>
    <xdr:pic>
      <xdr:nvPicPr>
        <xdr:cNvPr id="2" name="Imagen 1" descr=" ">
          <a:extLst>
            <a:ext uri="{FF2B5EF4-FFF2-40B4-BE49-F238E27FC236}">
              <a16:creationId xmlns:a16="http://schemas.microsoft.com/office/drawing/2014/main" id="{032B8862-B75A-4958-BEC3-E412CD9763DC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3985800" y="941525"/>
          <a:ext cx="2070222" cy="176281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42234</xdr:colOff>
      <xdr:row>21</xdr:row>
      <xdr:rowOff>151804</xdr:rowOff>
    </xdr:from>
    <xdr:to>
      <xdr:col>9</xdr:col>
      <xdr:colOff>835382</xdr:colOff>
      <xdr:row>28</xdr:row>
      <xdr:rowOff>0</xdr:rowOff>
    </xdr:to>
    <xdr:pic>
      <xdr:nvPicPr>
        <xdr:cNvPr id="2" name="Imagen 1" descr=" 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9081556" y="4618569"/>
          <a:ext cx="1555751" cy="1183542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644894</xdr:colOff>
      <xdr:row>3</xdr:row>
      <xdr:rowOff>63251</xdr:rowOff>
    </xdr:from>
    <xdr:to>
      <xdr:col>7</xdr:col>
      <xdr:colOff>223357</xdr:colOff>
      <xdr:row>13</xdr:row>
      <xdr:rowOff>119657</xdr:rowOff>
    </xdr:to>
    <xdr:pic>
      <xdr:nvPicPr>
        <xdr:cNvPr id="2" name="Imagen 1" descr=" 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4455583" y="645584"/>
          <a:ext cx="2720281" cy="2069461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180310</xdr:colOff>
      <xdr:row>39</xdr:row>
      <xdr:rowOff>138558</xdr:rowOff>
    </xdr:from>
    <xdr:to>
      <xdr:col>4</xdr:col>
      <xdr:colOff>717106</xdr:colOff>
      <xdr:row>40</xdr:row>
      <xdr:rowOff>240878</xdr:rowOff>
    </xdr:to>
    <xdr:sp macro="" textlink="">
      <xdr:nvSpPr>
        <xdr:cNvPr id="2" name=" 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2975" y="10572751"/>
          <a:ext cx="6257925" cy="381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1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CONCEPTO:   </a:t>
          </a:r>
          <a:r>
            <a:rPr lang="en-US" altLang="zh-CN" sz="11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Se abre uan cuenta corriente  Nº 392367755756</a:t>
          </a:r>
        </a:p>
      </xdr:txBody>
    </xdr:sp>
    <xdr:clientData/>
  </xdr:twoCellAnchor>
  <xdr:twoCellAnchor>
    <xdr:from>
      <xdr:col>1</xdr:col>
      <xdr:colOff>84469</xdr:colOff>
      <xdr:row>47</xdr:row>
      <xdr:rowOff>406003</xdr:rowOff>
    </xdr:from>
    <xdr:to>
      <xdr:col>2</xdr:col>
      <xdr:colOff>855034</xdr:colOff>
      <xdr:row>48</xdr:row>
      <xdr:rowOff>468808</xdr:rowOff>
    </xdr:to>
    <xdr:sp macro="" textlink="">
      <xdr:nvSpPr>
        <xdr:cNvPr id="3" name=" 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845457" y="12672332"/>
          <a:ext cx="1263650" cy="87811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Elaborado:</a:t>
          </a:r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PAOLA MANCA LERMAS</a:t>
          </a:r>
        </a:p>
      </xdr:txBody>
    </xdr:sp>
    <xdr:clientData/>
  </xdr:twoCellAnchor>
  <xdr:twoCellAnchor>
    <xdr:from>
      <xdr:col>2</xdr:col>
      <xdr:colOff>126261</xdr:colOff>
      <xdr:row>47</xdr:row>
      <xdr:rowOff>392906</xdr:rowOff>
    </xdr:from>
    <xdr:to>
      <xdr:col>3</xdr:col>
      <xdr:colOff>1026057</xdr:colOff>
      <xdr:row>48</xdr:row>
      <xdr:rowOff>595312</xdr:rowOff>
    </xdr:to>
    <xdr:sp macro="" textlink="">
      <xdr:nvSpPr>
        <xdr:cNvPr id="4" name=" 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349953" y="12660993"/>
          <a:ext cx="1550761" cy="991507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Revisado:</a:t>
          </a:r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ESTEFANY CRISTO ZAMBRANO</a:t>
          </a:r>
        </a:p>
      </xdr:txBody>
    </xdr:sp>
    <xdr:clientData/>
  </xdr:twoCellAnchor>
  <xdr:twoCellAnchor>
    <xdr:from>
      <xdr:col>3</xdr:col>
      <xdr:colOff>94601</xdr:colOff>
      <xdr:row>47</xdr:row>
      <xdr:rowOff>406003</xdr:rowOff>
    </xdr:from>
    <xdr:to>
      <xdr:col>4</xdr:col>
      <xdr:colOff>1122325</xdr:colOff>
      <xdr:row>48</xdr:row>
      <xdr:rowOff>353466</xdr:rowOff>
    </xdr:to>
    <xdr:sp macro="" textlink="">
      <xdr:nvSpPr>
        <xdr:cNvPr id="5" name=" 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4313464" y="12675960"/>
          <a:ext cx="1638300" cy="762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Contabilizado:</a:t>
          </a:r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5</xdr:col>
      <xdr:colOff>104184</xdr:colOff>
      <xdr:row>47</xdr:row>
      <xdr:rowOff>406003</xdr:rowOff>
    </xdr:from>
    <xdr:to>
      <xdr:col>7</xdr:col>
      <xdr:colOff>95840</xdr:colOff>
      <xdr:row>48</xdr:row>
      <xdr:rowOff>275332</xdr:rowOff>
    </xdr:to>
    <xdr:sp macro="" textlink="">
      <xdr:nvSpPr>
        <xdr:cNvPr id="6" name=" 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6704239" y="12670518"/>
          <a:ext cx="1952625" cy="6858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t"/>
        <a:lstStyle/>
        <a:p>
          <a:pPr algn="l"/>
          <a:r>
            <a:rPr lang="en-US" altLang="zh-CN" sz="12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Aprobado:</a:t>
          </a:r>
        </a:p>
        <a:p>
          <a:pPr algn="l"/>
          <a:endParaRPr/>
        </a:p>
        <a:p>
          <a:pPr algn="l"/>
          <a:r>
            <a:rPr lang="en-US" altLang="zh-CN" sz="1400">
              <a:solidFill>
                <a:srgbClr val="000000"/>
              </a:solidFill>
              <a:latin typeface="Freestyle Script" panose="00000000000000000000" charset="0"/>
              <a:ea typeface="Freestyle Script" panose="00000000000000000000" charset="0"/>
            </a:rPr>
            <a:t>ESTEFFANY CRISTO ZAMBRANO</a:t>
          </a:r>
        </a:p>
      </xdr:txBody>
    </xdr:sp>
    <xdr:clientData/>
  </xdr:twoCellAnchor>
  <xdr:twoCellAnchor>
    <xdr:from>
      <xdr:col>1</xdr:col>
      <xdr:colOff>217672</xdr:colOff>
      <xdr:row>36</xdr:row>
      <xdr:rowOff>417909</xdr:rowOff>
    </xdr:from>
    <xdr:to>
      <xdr:col>3</xdr:col>
      <xdr:colOff>475916</xdr:colOff>
      <xdr:row>38</xdr:row>
      <xdr:rowOff>27905</xdr:rowOff>
    </xdr:to>
    <xdr:sp macro="" textlink="">
      <xdr:nvSpPr>
        <xdr:cNvPr id="7" name=" 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978354" y="7929336"/>
          <a:ext cx="3981450" cy="9334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l"/>
          <a:r>
            <a:rPr lang="en-US" altLang="zh-CN" sz="1400" b="1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NOTA DE CONTABILIDAD N°: 01</a:t>
          </a:r>
        </a:p>
        <a:p>
          <a:pPr algn="l"/>
          <a:endParaRPr/>
        </a:p>
        <a:p>
          <a:pPr algn="l"/>
          <a:endParaRPr/>
        </a:p>
        <a:p>
          <a:pPr algn="l"/>
          <a:r>
            <a:rPr lang="en-US" altLang="zh-CN" sz="12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FECHA: </a:t>
          </a:r>
        </a:p>
      </xdr:txBody>
    </xdr:sp>
    <xdr:clientData/>
  </xdr:twoCellAnchor>
  <xdr:twoCellAnchor>
    <xdr:from>
      <xdr:col>1</xdr:col>
      <xdr:colOff>885308</xdr:colOff>
      <xdr:row>37</xdr:row>
      <xdr:rowOff>265658</xdr:rowOff>
    </xdr:from>
    <xdr:to>
      <xdr:col>1</xdr:col>
      <xdr:colOff>1366136</xdr:colOff>
      <xdr:row>38</xdr:row>
      <xdr:rowOff>91157</xdr:rowOff>
    </xdr:to>
    <xdr:sp macro="" textlink="">
      <xdr:nvSpPr>
        <xdr:cNvPr id="8" name=" 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645556" y="8531225"/>
          <a:ext cx="792389" cy="3587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1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Dia: 30</a:t>
          </a:r>
        </a:p>
      </xdr:txBody>
    </xdr:sp>
    <xdr:clientData/>
  </xdr:twoCellAnchor>
  <xdr:twoCellAnchor>
    <xdr:from>
      <xdr:col>2</xdr:col>
      <xdr:colOff>95250</xdr:colOff>
      <xdr:row>37</xdr:row>
      <xdr:rowOff>240989</xdr:rowOff>
    </xdr:from>
    <xdr:to>
      <xdr:col>3</xdr:col>
      <xdr:colOff>474460</xdr:colOff>
      <xdr:row>38</xdr:row>
      <xdr:rowOff>156269</xdr:rowOff>
    </xdr:to>
    <xdr:sp macro="" textlink="">
      <xdr:nvSpPr>
        <xdr:cNvPr id="9" name=" 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2317750" y="8502649"/>
          <a:ext cx="766536" cy="398689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1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Mes: 09</a:t>
          </a:r>
        </a:p>
      </xdr:txBody>
    </xdr:sp>
    <xdr:clientData/>
  </xdr:twoCellAnchor>
  <xdr:twoCellAnchor>
    <xdr:from>
      <xdr:col>2</xdr:col>
      <xdr:colOff>684470</xdr:colOff>
      <xdr:row>37</xdr:row>
      <xdr:rowOff>227707</xdr:rowOff>
    </xdr:from>
    <xdr:to>
      <xdr:col>3</xdr:col>
      <xdr:colOff>256150</xdr:colOff>
      <xdr:row>38</xdr:row>
      <xdr:rowOff>156269</xdr:rowOff>
    </xdr:to>
    <xdr:sp macro="" textlink="">
      <xdr:nvSpPr>
        <xdr:cNvPr id="10" name=" 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2908299" y="8493125"/>
          <a:ext cx="1264557" cy="385536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1425" tIns="45699" rIns="91425" bIns="45699" anchor="ctr"/>
        <a:lstStyle/>
        <a:p>
          <a:pPr algn="ctr"/>
          <a:r>
            <a:rPr lang="en-US" altLang="zh-CN" sz="1100">
              <a:solidFill>
                <a:srgbClr val="000000"/>
              </a:solidFill>
              <a:latin typeface="Arial" panose="00000000000000000000" charset="0"/>
              <a:ea typeface="Arial" panose="00000000000000000000" charset="0"/>
            </a:rPr>
            <a:t>Año: 2021</a:t>
          </a:r>
        </a:p>
      </xdr:txBody>
    </xdr:sp>
    <xdr:clientData/>
  </xdr:twoCellAnchor>
  <xdr:twoCellAnchor>
    <xdr:from>
      <xdr:col>9</xdr:col>
      <xdr:colOff>532809</xdr:colOff>
      <xdr:row>25</xdr:row>
      <xdr:rowOff>63289</xdr:rowOff>
    </xdr:from>
    <xdr:to>
      <xdr:col>10</xdr:col>
      <xdr:colOff>731800</xdr:colOff>
      <xdr:row>31</xdr:row>
      <xdr:rowOff>172008</xdr:rowOff>
    </xdr:to>
    <xdr:pic>
      <xdr:nvPicPr>
        <xdr:cNvPr id="11" name="Imagen 20" descr=" 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10511518" y="5651395"/>
          <a:ext cx="1700893" cy="129395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222545</xdr:colOff>
      <xdr:row>16</xdr:row>
      <xdr:rowOff>164455</xdr:rowOff>
    </xdr:from>
    <xdr:to>
      <xdr:col>5</xdr:col>
      <xdr:colOff>111715</xdr:colOff>
      <xdr:row>22</xdr:row>
      <xdr:rowOff>0</xdr:rowOff>
    </xdr:to>
    <xdr:pic>
      <xdr:nvPicPr>
        <xdr:cNvPr id="12" name="Imagen 24" descr="Convenio Davivienda - UMBVirtual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982339" y="3424463"/>
          <a:ext cx="5729710" cy="1201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4</xdr:col>
      <xdr:colOff>520995</xdr:colOff>
      <xdr:row>36</xdr:row>
      <xdr:rowOff>101575</xdr:rowOff>
    </xdr:from>
    <xdr:to>
      <xdr:col>5</xdr:col>
      <xdr:colOff>945190</xdr:colOff>
      <xdr:row>39</xdr:row>
      <xdr:rowOff>435471</xdr:rowOff>
    </xdr:to>
    <xdr:pic>
      <xdr:nvPicPr>
        <xdr:cNvPr id="13" name="Imagen 26" descr=" 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/>
      </xdr:nvPicPr>
      <xdr:blipFill>
        <a:blip xmlns:r="http://schemas.openxmlformats.org/officeDocument/2006/relationships" r:embed="rId1"/>
        <a:srcRect l="48616" t="36722" r="19170" b="21346"/>
        <a:stretch>
          <a:fillRect/>
        </a:stretch>
      </xdr:blipFill>
      <xdr:spPr>
        <a:xfrm>
          <a:off x="6055180" y="7608661"/>
          <a:ext cx="1973036" cy="1500993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190248</xdr:colOff>
      <xdr:row>54</xdr:row>
      <xdr:rowOff>25300</xdr:rowOff>
    </xdr:from>
    <xdr:to>
      <xdr:col>3</xdr:col>
      <xdr:colOff>390491</xdr:colOff>
      <xdr:row>61</xdr:row>
      <xdr:rowOff>0</xdr:rowOff>
    </xdr:to>
    <xdr:pic>
      <xdr:nvPicPr>
        <xdr:cNvPr id="2" name="12 Imagen" descr=" 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52501" y="13296901"/>
          <a:ext cx="2628900" cy="13271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570745</xdr:colOff>
      <xdr:row>14</xdr:row>
      <xdr:rowOff>50601</xdr:rowOff>
    </xdr:from>
    <xdr:to>
      <xdr:col>2</xdr:col>
      <xdr:colOff>900721</xdr:colOff>
      <xdr:row>19</xdr:row>
      <xdr:rowOff>72925</xdr:rowOff>
    </xdr:to>
    <xdr:pic>
      <xdr:nvPicPr>
        <xdr:cNvPr id="3" name="Imagen 8" descr=" 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l="48616" t="36722" r="19170" b="21346"/>
        <a:stretch>
          <a:fillRect/>
        </a:stretch>
      </xdr:blipFill>
      <xdr:spPr>
        <a:xfrm>
          <a:off x="1333500" y="2995084"/>
          <a:ext cx="1979083" cy="150559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539668</xdr:colOff>
      <xdr:row>43</xdr:row>
      <xdr:rowOff>75790</xdr:rowOff>
    </xdr:from>
    <xdr:to>
      <xdr:col>8</xdr:col>
      <xdr:colOff>506686</xdr:colOff>
      <xdr:row>48</xdr:row>
      <xdr:rowOff>37951</xdr:rowOff>
    </xdr:to>
    <xdr:pic>
      <xdr:nvPicPr>
        <xdr:cNvPr id="4" name="Imagen 11" descr="Convenio Davivienda - UMBVirtual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735916" y="10731500"/>
          <a:ext cx="4518904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12</xdr:col>
      <xdr:colOff>274646</xdr:colOff>
      <xdr:row>39</xdr:row>
      <xdr:rowOff>126131</xdr:rowOff>
    </xdr:from>
    <xdr:to>
      <xdr:col>14</xdr:col>
      <xdr:colOff>20704</xdr:colOff>
      <xdr:row>46</xdr:row>
      <xdr:rowOff>159394</xdr:rowOff>
    </xdr:to>
    <xdr:pic>
      <xdr:nvPicPr>
        <xdr:cNvPr id="5" name="Imagen 14" descr=" 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2"/>
        <a:srcRect l="48616" t="36722" r="19170" b="21346"/>
        <a:stretch>
          <a:fillRect/>
        </a:stretch>
      </xdr:blipFill>
      <xdr:spPr>
        <a:xfrm>
          <a:off x="12096750" y="9144000"/>
          <a:ext cx="1979083" cy="150559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10</xdr:col>
      <xdr:colOff>401899</xdr:colOff>
      <xdr:row>13</xdr:row>
      <xdr:rowOff>88738</xdr:rowOff>
    </xdr:from>
    <xdr:to>
      <xdr:col>13</xdr:col>
      <xdr:colOff>813965</xdr:colOff>
      <xdr:row>17</xdr:row>
      <xdr:rowOff>126652</xdr:rowOff>
    </xdr:to>
    <xdr:pic>
      <xdr:nvPicPr>
        <xdr:cNvPr id="6" name="Imagen 15" descr="Convenio Davivienda - UMBVirtual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0064750" y="2603501"/>
          <a:ext cx="4053417" cy="1493009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6</xdr:col>
      <xdr:colOff>528316</xdr:colOff>
      <xdr:row>37</xdr:row>
      <xdr:rowOff>73967</xdr:rowOff>
    </xdr:from>
    <xdr:to>
      <xdr:col>8</xdr:col>
      <xdr:colOff>296098</xdr:colOff>
      <xdr:row>38</xdr:row>
      <xdr:rowOff>278606</xdr:rowOff>
    </xdr:to>
    <xdr:pic>
      <xdr:nvPicPr>
        <xdr:cNvPr id="7" name="Imagen 16" descr="Convenio Davivienda - UMBVirtual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6498168" y="8046494"/>
          <a:ext cx="1545166" cy="887768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190417</xdr:colOff>
      <xdr:row>54</xdr:row>
      <xdr:rowOff>25300</xdr:rowOff>
    </xdr:from>
    <xdr:to>
      <xdr:col>3</xdr:col>
      <xdr:colOff>390495</xdr:colOff>
      <xdr:row>60</xdr:row>
      <xdr:rowOff>126578</xdr:rowOff>
    </xdr:to>
    <xdr:pic>
      <xdr:nvPicPr>
        <xdr:cNvPr id="2" name="6 Imagen" descr=" 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52501" y="13335001"/>
          <a:ext cx="2562225" cy="12890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677041</xdr:colOff>
      <xdr:row>14</xdr:row>
      <xdr:rowOff>49634</xdr:rowOff>
    </xdr:from>
    <xdr:to>
      <xdr:col>2</xdr:col>
      <xdr:colOff>793913</xdr:colOff>
      <xdr:row>20</xdr:row>
      <xdr:rowOff>17115</xdr:rowOff>
    </xdr:to>
    <xdr:pic>
      <xdr:nvPicPr>
        <xdr:cNvPr id="3" name="Imagen 7" descr=" 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l="48616" t="36722" r="19170" b="21346"/>
        <a:stretch>
          <a:fillRect/>
        </a:stretch>
      </xdr:blipFill>
      <xdr:spPr>
        <a:xfrm>
          <a:off x="1439333" y="3079750"/>
          <a:ext cx="1979083" cy="150559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602448</xdr:colOff>
      <xdr:row>43</xdr:row>
      <xdr:rowOff>88292</xdr:rowOff>
    </xdr:from>
    <xdr:to>
      <xdr:col>8</xdr:col>
      <xdr:colOff>454155</xdr:colOff>
      <xdr:row>47</xdr:row>
      <xdr:rowOff>215205</xdr:rowOff>
    </xdr:to>
    <xdr:pic>
      <xdr:nvPicPr>
        <xdr:cNvPr id="4" name="Imagen 9" descr="Convenio Davivienda - UMBVirtual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725334" y="10784416"/>
          <a:ext cx="4518904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12</xdr:col>
      <xdr:colOff>274177</xdr:colOff>
      <xdr:row>39</xdr:row>
      <xdr:rowOff>152139</xdr:rowOff>
    </xdr:from>
    <xdr:to>
      <xdr:col>14</xdr:col>
      <xdr:colOff>300583</xdr:colOff>
      <xdr:row>46</xdr:row>
      <xdr:rowOff>57819</xdr:rowOff>
    </xdr:to>
    <xdr:pic>
      <xdr:nvPicPr>
        <xdr:cNvPr id="5" name="Imagen 10" descr=" 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/>
      </xdr:nvPicPr>
      <xdr:blipFill>
        <a:blip xmlns:r="http://schemas.openxmlformats.org/officeDocument/2006/relationships" r:embed="rId2"/>
        <a:srcRect l="48616" t="36722" r="19170" b="21346"/>
        <a:stretch>
          <a:fillRect/>
        </a:stretch>
      </xdr:blipFill>
      <xdr:spPr>
        <a:xfrm>
          <a:off x="11832167" y="9239249"/>
          <a:ext cx="1979083" cy="150559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10</xdr:col>
      <xdr:colOff>846178</xdr:colOff>
      <xdr:row>13</xdr:row>
      <xdr:rowOff>227707</xdr:rowOff>
    </xdr:from>
    <xdr:to>
      <xdr:col>15</xdr:col>
      <xdr:colOff>926650</xdr:colOff>
      <xdr:row>16</xdr:row>
      <xdr:rowOff>303609</xdr:rowOff>
    </xdr:to>
    <xdr:pic>
      <xdr:nvPicPr>
        <xdr:cNvPr id="6" name="Imagen 11" descr="Convenio Davivienda - UMBVirtual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0223499" y="2748100"/>
          <a:ext cx="6335183" cy="126827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6</xdr:col>
      <xdr:colOff>761688</xdr:colOff>
      <xdr:row>37</xdr:row>
      <xdr:rowOff>62284</xdr:rowOff>
    </xdr:from>
    <xdr:to>
      <xdr:col>8</xdr:col>
      <xdr:colOff>317449</xdr:colOff>
      <xdr:row>38</xdr:row>
      <xdr:rowOff>366712</xdr:rowOff>
    </xdr:to>
    <xdr:pic>
      <xdr:nvPicPr>
        <xdr:cNvPr id="7" name="Imagen 12" descr="Convenio Davivienda - UMBVirtual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6667499" y="8133708"/>
          <a:ext cx="1439334" cy="89705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57</xdr:row>
      <xdr:rowOff>25300</xdr:rowOff>
    </xdr:from>
    <xdr:to>
      <xdr:col>3</xdr:col>
      <xdr:colOff>390008</xdr:colOff>
      <xdr:row>63</xdr:row>
      <xdr:rowOff>139079</xdr:rowOff>
    </xdr:to>
    <xdr:pic>
      <xdr:nvPicPr>
        <xdr:cNvPr id="2" name="6 Imagen" descr=" 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52501" y="14401801"/>
          <a:ext cx="2924175" cy="125099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6</xdr:col>
      <xdr:colOff>528986</xdr:colOff>
      <xdr:row>40</xdr:row>
      <xdr:rowOff>75009</xdr:rowOff>
    </xdr:from>
    <xdr:to>
      <xdr:col>8</xdr:col>
      <xdr:colOff>105587</xdr:colOff>
      <xdr:row>41</xdr:row>
      <xdr:rowOff>405705</xdr:rowOff>
    </xdr:to>
    <xdr:pic>
      <xdr:nvPicPr>
        <xdr:cNvPr id="3" name="Imagen 7" descr=" 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334251" y="9774716"/>
          <a:ext cx="1513416" cy="10255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3</xdr:col>
      <xdr:colOff>845952</xdr:colOff>
      <xdr:row>46</xdr:row>
      <xdr:rowOff>63251</xdr:rowOff>
    </xdr:from>
    <xdr:to>
      <xdr:col>7</xdr:col>
      <xdr:colOff>867025</xdr:colOff>
      <xdr:row>51</xdr:row>
      <xdr:rowOff>25300</xdr:rowOff>
    </xdr:to>
    <xdr:pic>
      <xdr:nvPicPr>
        <xdr:cNvPr id="4" name="Imagen 8" descr="Convenio Davivienda - UMBVirtua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4328584" y="11726333"/>
          <a:ext cx="4518904" cy="947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10</xdr:col>
      <xdr:colOff>729880</xdr:colOff>
      <xdr:row>16</xdr:row>
      <xdr:rowOff>36834</xdr:rowOff>
    </xdr:from>
    <xdr:to>
      <xdr:col>14</xdr:col>
      <xdr:colOff>1290080</xdr:colOff>
      <xdr:row>20</xdr:row>
      <xdr:rowOff>227707</xdr:rowOff>
    </xdr:to>
    <xdr:pic>
      <xdr:nvPicPr>
        <xdr:cNvPr id="5" name="Imagen 9" descr="Convenio Davivienda - UMBVirtual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0996083" y="3129279"/>
          <a:ext cx="5132917" cy="2012103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11</xdr:col>
      <xdr:colOff>1163876</xdr:colOff>
      <xdr:row>42</xdr:row>
      <xdr:rowOff>215428</xdr:rowOff>
    </xdr:from>
    <xdr:to>
      <xdr:col>12</xdr:col>
      <xdr:colOff>307342</xdr:colOff>
      <xdr:row>49</xdr:row>
      <xdr:rowOff>69949</xdr:rowOff>
    </xdr:to>
    <xdr:pic>
      <xdr:nvPicPr>
        <xdr:cNvPr id="6" name="Imagen 10" descr=" 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/>
      </xdr:nvPicPr>
      <xdr:blipFill>
        <a:blip xmlns:r="http://schemas.openxmlformats.org/officeDocument/2006/relationships" r:embed="rId5"/>
        <a:srcRect l="48616" t="36722" r="19170" b="21346"/>
        <a:stretch>
          <a:fillRect/>
        </a:stretch>
      </xdr:blipFill>
      <xdr:spPr>
        <a:xfrm>
          <a:off x="12435416" y="10287000"/>
          <a:ext cx="1979083" cy="1505593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MANCA\Documents\SARAI%2520SIMANCA\PAOOO\6%2520SEMESTRE\JHALEX%2520SHOPP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MANCA\Documents\SARAI%2520SIMANCA\PAOOO\6%2520SEMESTRE\ASIENTOS%2520CONTABLES%2520CSK%2520S.A.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STEFFANY\Downloads\JHALEX%20SHOPPING%20S.A.S.--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OBANTE Nº1"/>
      <sheetName val="ESTADO SITUACION FINANCIERA"/>
      <sheetName val="2.CUENTA CORRIENTE"/>
      <sheetName val="3.REGISTRO MERCANTIL"/>
      <sheetName val="4.INDUSTRIA Y COMERCIO"/>
      <sheetName val="5.ARRIENDO"/>
      <sheetName val="6.ADECUACIONES"/>
      <sheetName val="7.PAPELERIA, ASEO"/>
      <sheetName val="8.COMPRA COMPUTADOR"/>
      <sheetName val="9.INMOBILIARIA Y ENSERES"/>
      <sheetName val="10.SERVICIO INTERNET"/>
      <sheetName val="11.CONTRATACION"/>
      <sheetName val="12.CAJA MENOR"/>
      <sheetName val="13.COMPRA INVENTARIO"/>
      <sheetName val="COMPROBANTE Nº2"/>
      <sheetName val="7.COMPRA SOFTWARE"/>
      <sheetName val="4x1000"/>
      <sheetName val="9. 4x1000 (2)"/>
      <sheetName val="8.DEPRECI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D5">
            <v>6900000</v>
          </cell>
        </row>
      </sheetData>
      <sheetData sheetId="9">
        <row r="5">
          <cell r="D5">
            <v>2500000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OBANTE Nº1"/>
      <sheetName val="ESTADO SITUACION FINANCIERA"/>
      <sheetName val="2.CUENTA CORRIENTE"/>
      <sheetName val="3.REGISTRO MERCANTIL"/>
      <sheetName val="4.INDUSTRIA Y COMERCIO"/>
      <sheetName val="5.ARRIENDO"/>
      <sheetName val="6.ADECUACIONES"/>
      <sheetName val="7.PAPELERIA, ASEO"/>
      <sheetName val="8.COMPRA COMPUTADOR"/>
      <sheetName val="9.INMOBILIARIA Y ENSERES"/>
      <sheetName val="10.SERVICIO INTERNET"/>
      <sheetName val="11.CONTRATACION"/>
      <sheetName val="12.CAJA MENOR"/>
      <sheetName val="13.COMPRA INVENTARIO"/>
      <sheetName val="COMPROBANTE Nº2"/>
      <sheetName val="1.VENTA CALZADO"/>
      <sheetName val="2.SCIOS MANTENIMIENTO"/>
      <sheetName val="3.CDT"/>
      <sheetName val="4.COMPRA DOLAR"/>
      <sheetName val="5.COMPRA ACCIONES"/>
      <sheetName val="9. 4x1000"/>
      <sheetName val="6.NOMINA"/>
      <sheetName val="7.COMPRA SOFTWARE"/>
      <sheetName val="8.DEPRECIACION"/>
      <sheetName val="10.SUBE DOLAR"/>
      <sheetName val="11.BAJAN ACCIONES"/>
      <sheetName val="12.INTERES CDT"/>
      <sheetName val="13.INT CREDITO"/>
      <sheetName val="COMPROBANTE Nº3"/>
      <sheetName val="HOJA DE TRABAJO"/>
      <sheetName val="ESTADOS FINANCIEROS"/>
      <sheetName val="NOTAS CON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D5">
            <v>300000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"/>
      <sheetName val="CAMARA DE COMERCIO"/>
      <sheetName val="RUT"/>
      <sheetName val="COMPROBANTE Nº1"/>
      <sheetName val="ESTADO SITUACION FINANCIERA"/>
      <sheetName val="2.CUENTA CORRIENTE"/>
      <sheetName val="3.REGISTRO MERCANTIL"/>
      <sheetName val="4.INDUSTRIA Y COMERCIO"/>
      <sheetName val="5.ARRIENDO"/>
      <sheetName val="6.ADECUACIONES"/>
      <sheetName val="7.PAPELERIA, ASEO"/>
      <sheetName val="8.COMPRA COMPUTADOR"/>
      <sheetName val="9.INMOBILIARIA Y ENSERES"/>
      <sheetName val="10.SERVICIO INTERNET"/>
      <sheetName val="11.CAJA MENOR"/>
      <sheetName val="12.COMPRA INVENTARIO"/>
      <sheetName val="COMPROBANTE Nº2"/>
      <sheetName val="VENDE INVENTARIOS"/>
      <sheetName val="SERV. MANT. ELECTRICO"/>
      <sheetName val="CDT"/>
      <sheetName val="COMPRA DOLARES"/>
      <sheetName val="COMPRA ACCIONES"/>
      <sheetName val="NOMINA"/>
      <sheetName val="COMPRA SOFTWARE"/>
      <sheetName val="DEPRECIACION"/>
      <sheetName val="4x1000"/>
      <sheetName val="SUBE DOLAR"/>
      <sheetName val="BAJAN ACCIONES"/>
      <sheetName val="INTERES CDT"/>
      <sheetName val="INT CREDITO"/>
      <sheetName val="COMPROBANTE Nº3"/>
      <sheetName val="HOJA DE TRABAJO"/>
      <sheetName val="ESTADOS FINANCIEROS "/>
      <sheetName val="NOTAS CONTABLES"/>
    </sheetNames>
    <sheetDataSet>
      <sheetData sheetId="0"/>
      <sheetData sheetId="1"/>
      <sheetData sheetId="2"/>
      <sheetData sheetId="3">
        <row r="20">
          <cell r="J20">
            <v>600000000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3">
          <cell r="I3">
            <v>79494350.734999999</v>
          </cell>
          <cell r="J3">
            <v>200000000</v>
          </cell>
          <cell r="P3">
            <v>120505649.265</v>
          </cell>
        </row>
        <row r="4">
          <cell r="I4">
            <v>200000000</v>
          </cell>
          <cell r="J4">
            <v>92373956.180604666</v>
          </cell>
          <cell r="O4">
            <v>107626043.81939533</v>
          </cell>
        </row>
        <row r="5">
          <cell r="O5">
            <v>100000000</v>
          </cell>
        </row>
        <row r="6">
          <cell r="J6">
            <v>1333.3333333333333</v>
          </cell>
          <cell r="P6">
            <v>1333.3333333333333</v>
          </cell>
        </row>
        <row r="7">
          <cell r="I7">
            <v>5002083.333333333</v>
          </cell>
          <cell r="O7">
            <v>5002083.333333333</v>
          </cell>
        </row>
        <row r="9">
          <cell r="O9">
            <v>64468350.734999999</v>
          </cell>
        </row>
        <row r="10">
          <cell r="I10">
            <v>14166.666666666668</v>
          </cell>
          <cell r="O10">
            <v>14166.666666666668</v>
          </cell>
        </row>
        <row r="11">
          <cell r="J11">
            <v>70000</v>
          </cell>
        </row>
        <row r="12">
          <cell r="I12">
            <v>34700101</v>
          </cell>
          <cell r="J12">
            <v>55600130</v>
          </cell>
          <cell r="P12">
            <v>20900029</v>
          </cell>
        </row>
        <row r="14">
          <cell r="J14">
            <v>115000</v>
          </cell>
          <cell r="P14">
            <v>115000</v>
          </cell>
        </row>
        <row r="15">
          <cell r="J15">
            <v>26041.666666666668</v>
          </cell>
          <cell r="P15">
            <v>26041.666666666668</v>
          </cell>
        </row>
        <row r="16">
          <cell r="O16">
            <v>1190000</v>
          </cell>
        </row>
        <row r="18">
          <cell r="J18">
            <v>12666.666666666666</v>
          </cell>
          <cell r="P18">
            <v>12666.666666666666</v>
          </cell>
        </row>
        <row r="19">
          <cell r="J19">
            <v>30400</v>
          </cell>
          <cell r="P19">
            <v>30400</v>
          </cell>
        </row>
        <row r="20">
          <cell r="I20">
            <v>38000</v>
          </cell>
          <cell r="J20">
            <v>10564024.699999999</v>
          </cell>
          <cell r="P20">
            <v>10526024.699999999</v>
          </cell>
        </row>
        <row r="22">
          <cell r="O22">
            <v>8925649.1900000013</v>
          </cell>
        </row>
        <row r="23">
          <cell r="J23">
            <v>297000.55550000002</v>
          </cell>
          <cell r="P23">
            <v>297000.55550000002</v>
          </cell>
        </row>
        <row r="24">
          <cell r="J24">
            <v>1526002.5250000001</v>
          </cell>
          <cell r="P24">
            <v>1526002.5250000001</v>
          </cell>
        </row>
        <row r="25">
          <cell r="P25">
            <v>0</v>
          </cell>
        </row>
        <row r="30">
          <cell r="J30">
            <v>4302800.9750560001</v>
          </cell>
        </row>
        <row r="37">
          <cell r="J37">
            <v>27500</v>
          </cell>
        </row>
        <row r="39">
          <cell r="M39">
            <v>100000</v>
          </cell>
        </row>
        <row r="40">
          <cell r="M40">
            <v>2300000</v>
          </cell>
        </row>
        <row r="41">
          <cell r="M41">
            <v>147000</v>
          </cell>
        </row>
        <row r="42">
          <cell r="I42">
            <v>200000</v>
          </cell>
          <cell r="M42">
            <v>200000</v>
          </cell>
        </row>
        <row r="43">
          <cell r="M43">
            <v>5300000</v>
          </cell>
        </row>
        <row r="44">
          <cell r="I44">
            <v>141041.66666666666</v>
          </cell>
          <cell r="M44">
            <v>141041.66666666666</v>
          </cell>
        </row>
        <row r="45">
          <cell r="M45">
            <v>430000</v>
          </cell>
        </row>
        <row r="46">
          <cell r="M46">
            <v>1333.3333333333333</v>
          </cell>
        </row>
        <row r="47">
          <cell r="M47">
            <v>357767.32177133329</v>
          </cell>
        </row>
        <row r="48">
          <cell r="M48">
            <v>1595804</v>
          </cell>
        </row>
        <row r="49">
          <cell r="N49">
            <v>66191654.700000003</v>
          </cell>
        </row>
        <row r="54">
          <cell r="I54">
            <v>12769598.723327249</v>
          </cell>
        </row>
        <row r="56">
          <cell r="I56">
            <v>2592615.4983725022</v>
          </cell>
        </row>
        <row r="57">
          <cell r="I57">
            <v>23333539.485352516</v>
          </cell>
        </row>
      </sheetData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jhalexshopping@hotmail.co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jhalexshopping@hotmail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mailto:jhalexshopping@hotmail.com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mailto:jhalexshopping@hotmail.com" TargetMode="External"/><Relationship Id="rId1" Type="http://schemas.openxmlformats.org/officeDocument/2006/relationships/hyperlink" Target="mailto:kamaleontecno@gmail.com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mailto:jhalexshopping@hotmail.com" TargetMode="External"/><Relationship Id="rId1" Type="http://schemas.openxmlformats.org/officeDocument/2006/relationships/hyperlink" Target="mailto:galeriadelmueble@barranca.com.co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jhalexshopping@hotmail.com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hyperlink" Target="mailto:jhalexshopping@hotmail.com" TargetMode="External"/><Relationship Id="rId1" Type="http://schemas.openxmlformats.org/officeDocument/2006/relationships/hyperlink" Target="mailto:shein@info.com.co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hyperlink" Target="mailto:jhalexshopping@hotmail.com" TargetMode="External"/><Relationship Id="rId1" Type="http://schemas.openxmlformats.org/officeDocument/2006/relationships/hyperlink" Target="mailto:Derektiendaderopa@hot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hyperlink" Target="mailto:Bancolombia@hotmail.com" TargetMode="External"/><Relationship Id="rId1" Type="http://schemas.openxmlformats.org/officeDocument/2006/relationships/hyperlink" Target="mailto:jhalexshopping@hotmail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hyperlink" Target="mailto:jhalexshopping@hotmail.com" TargetMode="External"/><Relationship Id="rId1" Type="http://schemas.openxmlformats.org/officeDocument/2006/relationships/hyperlink" Target="mailto:Bancobogotainternacional@gmail.com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mailto:jhalexshopping@hotmail.com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hyperlink" Target="mailto:jhalexshopping@hotmail.com" TargetMode="External"/><Relationship Id="rId1" Type="http://schemas.openxmlformats.org/officeDocument/2006/relationships/hyperlink" Target="mailto:kamaleontecno@gmail.com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hyperlink" Target="mailto:jhalexshopping@hotmail.com" TargetMode="External"/><Relationship Id="rId1" Type="http://schemas.openxmlformats.org/officeDocument/2006/relationships/hyperlink" Target="mailto:Bancobogotainternacional@gmail.com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hyperlink" Target="mailto:jhalexshopping@hotmail.com" TargetMode="External"/><Relationship Id="rId1" Type="http://schemas.openxmlformats.org/officeDocument/2006/relationships/hyperlink" Target="mailto:Bancobogotainternacional@g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jhalexshopping@hotmail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jhalexshopping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104"/>
  <sheetViews>
    <sheetView zoomScale="71" zoomScaleNormal="71" workbookViewId="0">
      <selection activeCell="P40" sqref="P40"/>
    </sheetView>
  </sheetViews>
  <sheetFormatPr baseColWidth="10" defaultRowHeight="15" x14ac:dyDescent="0.25"/>
  <sheetData>
    <row r="1" spans="1:17" ht="15" customHeight="1" x14ac:dyDescent="0.25">
      <c r="A1" s="586" t="s">
        <v>644</v>
      </c>
      <c r="B1" s="586"/>
      <c r="C1" s="586"/>
      <c r="D1" s="586"/>
      <c r="E1" s="586"/>
      <c r="F1" s="586"/>
      <c r="G1" s="586"/>
      <c r="H1" s="586"/>
      <c r="J1" s="586" t="s">
        <v>645</v>
      </c>
      <c r="K1" s="587"/>
      <c r="L1" s="587"/>
      <c r="M1" s="587"/>
      <c r="N1" s="587"/>
      <c r="O1" s="587"/>
      <c r="P1" s="587"/>
      <c r="Q1" s="587"/>
    </row>
    <row r="2" spans="1:17" x14ac:dyDescent="0.25">
      <c r="A2" s="586"/>
      <c r="B2" s="586"/>
      <c r="C2" s="586"/>
      <c r="D2" s="586"/>
      <c r="E2" s="586"/>
      <c r="F2" s="586"/>
      <c r="G2" s="586"/>
      <c r="H2" s="586"/>
      <c r="J2" s="587"/>
      <c r="K2" s="587"/>
      <c r="L2" s="587"/>
      <c r="M2" s="587"/>
      <c r="N2" s="587"/>
      <c r="O2" s="587"/>
      <c r="P2" s="587"/>
      <c r="Q2" s="587"/>
    </row>
    <row r="3" spans="1:17" x14ac:dyDescent="0.25">
      <c r="A3" s="586"/>
      <c r="B3" s="586"/>
      <c r="C3" s="586"/>
      <c r="D3" s="586"/>
      <c r="E3" s="586"/>
      <c r="F3" s="586"/>
      <c r="G3" s="586"/>
      <c r="H3" s="586"/>
      <c r="J3" s="587"/>
      <c r="K3" s="587"/>
      <c r="L3" s="587"/>
      <c r="M3" s="587"/>
      <c r="N3" s="587"/>
      <c r="O3" s="587"/>
      <c r="P3" s="587"/>
      <c r="Q3" s="587"/>
    </row>
    <row r="4" spans="1:17" x14ac:dyDescent="0.25">
      <c r="A4" s="586"/>
      <c r="B4" s="586"/>
      <c r="C4" s="586"/>
      <c r="D4" s="586"/>
      <c r="E4" s="586"/>
      <c r="F4" s="586"/>
      <c r="G4" s="586"/>
      <c r="H4" s="586"/>
      <c r="J4" s="587"/>
      <c r="K4" s="587"/>
      <c r="L4" s="587"/>
      <c r="M4" s="587"/>
      <c r="N4" s="587"/>
      <c r="O4" s="587"/>
      <c r="P4" s="587"/>
      <c r="Q4" s="587"/>
    </row>
    <row r="5" spans="1:17" x14ac:dyDescent="0.25">
      <c r="A5" s="586"/>
      <c r="B5" s="586"/>
      <c r="C5" s="586"/>
      <c r="D5" s="586"/>
      <c r="E5" s="586"/>
      <c r="F5" s="586"/>
      <c r="G5" s="586"/>
      <c r="H5" s="586"/>
      <c r="J5" s="587"/>
      <c r="K5" s="587"/>
      <c r="L5" s="587"/>
      <c r="M5" s="587"/>
      <c r="N5" s="587"/>
      <c r="O5" s="587"/>
      <c r="P5" s="587"/>
      <c r="Q5" s="587"/>
    </row>
    <row r="6" spans="1:17" x14ac:dyDescent="0.25">
      <c r="A6" s="586"/>
      <c r="B6" s="586"/>
      <c r="C6" s="586"/>
      <c r="D6" s="586"/>
      <c r="E6" s="586"/>
      <c r="F6" s="586"/>
      <c r="G6" s="586"/>
      <c r="H6" s="586"/>
      <c r="J6" s="587"/>
      <c r="K6" s="587"/>
      <c r="L6" s="587"/>
      <c r="M6" s="587"/>
      <c r="N6" s="587"/>
      <c r="O6" s="587"/>
      <c r="P6" s="587"/>
      <c r="Q6" s="587"/>
    </row>
    <row r="7" spans="1:17" x14ac:dyDescent="0.25">
      <c r="A7" s="586"/>
      <c r="B7" s="586"/>
      <c r="C7" s="586"/>
      <c r="D7" s="586"/>
      <c r="E7" s="586"/>
      <c r="F7" s="586"/>
      <c r="G7" s="586"/>
      <c r="H7" s="586"/>
      <c r="J7" s="587"/>
      <c r="K7" s="587"/>
      <c r="L7" s="587"/>
      <c r="M7" s="587"/>
      <c r="N7" s="587"/>
      <c r="O7" s="587"/>
      <c r="P7" s="587"/>
      <c r="Q7" s="587"/>
    </row>
    <row r="8" spans="1:17" x14ac:dyDescent="0.25">
      <c r="A8" s="586"/>
      <c r="B8" s="586"/>
      <c r="C8" s="586"/>
      <c r="D8" s="586"/>
      <c r="E8" s="586"/>
      <c r="F8" s="586"/>
      <c r="G8" s="586"/>
      <c r="H8" s="586"/>
      <c r="J8" s="587"/>
      <c r="K8" s="587"/>
      <c r="L8" s="587"/>
      <c r="M8" s="587"/>
      <c r="N8" s="587"/>
      <c r="O8" s="587"/>
      <c r="P8" s="587"/>
      <c r="Q8" s="587"/>
    </row>
    <row r="9" spans="1:17" x14ac:dyDescent="0.25">
      <c r="A9" s="586"/>
      <c r="B9" s="586"/>
      <c r="C9" s="586"/>
      <c r="D9" s="586"/>
      <c r="E9" s="586"/>
      <c r="F9" s="586"/>
      <c r="G9" s="586"/>
      <c r="H9" s="586"/>
      <c r="J9" s="587"/>
      <c r="K9" s="587"/>
      <c r="L9" s="587"/>
      <c r="M9" s="587"/>
      <c r="N9" s="587"/>
      <c r="O9" s="587"/>
      <c r="P9" s="587"/>
      <c r="Q9" s="587"/>
    </row>
    <row r="10" spans="1:17" x14ac:dyDescent="0.25">
      <c r="A10" s="586"/>
      <c r="B10" s="586"/>
      <c r="C10" s="586"/>
      <c r="D10" s="586"/>
      <c r="E10" s="586"/>
      <c r="F10" s="586"/>
      <c r="G10" s="586"/>
      <c r="H10" s="586"/>
      <c r="J10" s="587"/>
      <c r="K10" s="587"/>
      <c r="L10" s="587"/>
      <c r="M10" s="587"/>
      <c r="N10" s="587"/>
      <c r="O10" s="587"/>
      <c r="P10" s="587"/>
      <c r="Q10" s="587"/>
    </row>
    <row r="11" spans="1:17" x14ac:dyDescent="0.25">
      <c r="A11" s="586"/>
      <c r="B11" s="586"/>
      <c r="C11" s="586"/>
      <c r="D11" s="586"/>
      <c r="E11" s="586"/>
      <c r="F11" s="586"/>
      <c r="G11" s="586"/>
      <c r="H11" s="586"/>
      <c r="J11" s="587"/>
      <c r="K11" s="587"/>
      <c r="L11" s="587"/>
      <c r="M11" s="587"/>
      <c r="N11" s="587"/>
      <c r="O11" s="587"/>
      <c r="P11" s="587"/>
      <c r="Q11" s="587"/>
    </row>
    <row r="12" spans="1:17" x14ac:dyDescent="0.25">
      <c r="A12" s="586"/>
      <c r="B12" s="586"/>
      <c r="C12" s="586"/>
      <c r="D12" s="586"/>
      <c r="E12" s="586"/>
      <c r="F12" s="586"/>
      <c r="G12" s="586"/>
      <c r="H12" s="586"/>
      <c r="J12" s="587"/>
      <c r="K12" s="587"/>
      <c r="L12" s="587"/>
      <c r="M12" s="587"/>
      <c r="N12" s="587"/>
      <c r="O12" s="587"/>
      <c r="P12" s="587"/>
      <c r="Q12" s="587"/>
    </row>
    <row r="13" spans="1:17" x14ac:dyDescent="0.25">
      <c r="A13" s="586"/>
      <c r="B13" s="586"/>
      <c r="C13" s="586"/>
      <c r="D13" s="586"/>
      <c r="E13" s="586"/>
      <c r="F13" s="586"/>
      <c r="G13" s="586"/>
      <c r="H13" s="586"/>
      <c r="J13" s="587"/>
      <c r="K13" s="587"/>
      <c r="L13" s="587"/>
      <c r="M13" s="587"/>
      <c r="N13" s="587"/>
      <c r="O13" s="587"/>
      <c r="P13" s="587"/>
      <c r="Q13" s="587"/>
    </row>
    <row r="14" spans="1:17" x14ac:dyDescent="0.25">
      <c r="A14" s="586"/>
      <c r="B14" s="586"/>
      <c r="C14" s="586"/>
      <c r="D14" s="586"/>
      <c r="E14" s="586"/>
      <c r="F14" s="586"/>
      <c r="G14" s="586"/>
      <c r="H14" s="586"/>
      <c r="J14" s="587"/>
      <c r="K14" s="587"/>
      <c r="L14" s="587"/>
      <c r="M14" s="587"/>
      <c r="N14" s="587"/>
      <c r="O14" s="587"/>
      <c r="P14" s="587"/>
      <c r="Q14" s="587"/>
    </row>
    <row r="15" spans="1:17" x14ac:dyDescent="0.25">
      <c r="A15" s="586"/>
      <c r="B15" s="586"/>
      <c r="C15" s="586"/>
      <c r="D15" s="586"/>
      <c r="E15" s="586"/>
      <c r="F15" s="586"/>
      <c r="G15" s="586"/>
      <c r="H15" s="586"/>
      <c r="J15" s="587"/>
      <c r="K15" s="587"/>
      <c r="L15" s="587"/>
      <c r="M15" s="587"/>
      <c r="N15" s="587"/>
      <c r="O15" s="587"/>
      <c r="P15" s="587"/>
      <c r="Q15" s="587"/>
    </row>
    <row r="16" spans="1:17" x14ac:dyDescent="0.25">
      <c r="A16" s="586"/>
      <c r="B16" s="586"/>
      <c r="C16" s="586"/>
      <c r="D16" s="586"/>
      <c r="E16" s="586"/>
      <c r="F16" s="586"/>
      <c r="G16" s="586"/>
      <c r="H16" s="586"/>
      <c r="J16" s="587"/>
      <c r="K16" s="587"/>
      <c r="L16" s="587"/>
      <c r="M16" s="587"/>
      <c r="N16" s="587"/>
      <c r="O16" s="587"/>
      <c r="P16" s="587"/>
      <c r="Q16" s="587"/>
    </row>
    <row r="17" spans="1:17" x14ac:dyDescent="0.25">
      <c r="A17" s="586"/>
      <c r="B17" s="586"/>
      <c r="C17" s="586"/>
      <c r="D17" s="586"/>
      <c r="E17" s="586"/>
      <c r="F17" s="586"/>
      <c r="G17" s="586"/>
      <c r="H17" s="586"/>
      <c r="J17" s="587"/>
      <c r="K17" s="587"/>
      <c r="L17" s="587"/>
      <c r="M17" s="587"/>
      <c r="N17" s="587"/>
      <c r="O17" s="587"/>
      <c r="P17" s="587"/>
      <c r="Q17" s="587"/>
    </row>
    <row r="18" spans="1:17" x14ac:dyDescent="0.25">
      <c r="A18" s="586"/>
      <c r="B18" s="586"/>
      <c r="C18" s="586"/>
      <c r="D18" s="586"/>
      <c r="E18" s="586"/>
      <c r="F18" s="586"/>
      <c r="G18" s="586"/>
      <c r="H18" s="586"/>
      <c r="J18" s="587"/>
      <c r="K18" s="587"/>
      <c r="L18" s="587"/>
      <c r="M18" s="587"/>
      <c r="N18" s="587"/>
      <c r="O18" s="587"/>
      <c r="P18" s="587"/>
      <c r="Q18" s="587"/>
    </row>
    <row r="19" spans="1:17" x14ac:dyDescent="0.25">
      <c r="A19" s="586"/>
      <c r="B19" s="586"/>
      <c r="C19" s="586"/>
      <c r="D19" s="586"/>
      <c r="E19" s="586"/>
      <c r="F19" s="586"/>
      <c r="G19" s="586"/>
      <c r="H19" s="586"/>
      <c r="J19" s="587"/>
      <c r="K19" s="587"/>
      <c r="L19" s="587"/>
      <c r="M19" s="587"/>
      <c r="N19" s="587"/>
      <c r="O19" s="587"/>
      <c r="P19" s="587"/>
      <c r="Q19" s="587"/>
    </row>
    <row r="20" spans="1:17" x14ac:dyDescent="0.25">
      <c r="A20" s="586"/>
      <c r="B20" s="586"/>
      <c r="C20" s="586"/>
      <c r="D20" s="586"/>
      <c r="E20" s="586"/>
      <c r="F20" s="586"/>
      <c r="G20" s="586"/>
      <c r="H20" s="586"/>
      <c r="J20" s="587"/>
      <c r="K20" s="587"/>
      <c r="L20" s="587"/>
      <c r="M20" s="587"/>
      <c r="N20" s="587"/>
      <c r="O20" s="587"/>
      <c r="P20" s="587"/>
      <c r="Q20" s="587"/>
    </row>
    <row r="21" spans="1:17" x14ac:dyDescent="0.25">
      <c r="A21" s="586"/>
      <c r="B21" s="586"/>
      <c r="C21" s="586"/>
      <c r="D21" s="586"/>
      <c r="E21" s="586"/>
      <c r="F21" s="586"/>
      <c r="G21" s="586"/>
      <c r="H21" s="586"/>
      <c r="J21" s="587"/>
      <c r="K21" s="587"/>
      <c r="L21" s="587"/>
      <c r="M21" s="587"/>
      <c r="N21" s="587"/>
      <c r="O21" s="587"/>
      <c r="P21" s="587"/>
      <c r="Q21" s="587"/>
    </row>
    <row r="22" spans="1:17" x14ac:dyDescent="0.25">
      <c r="A22" s="586"/>
      <c r="B22" s="586"/>
      <c r="C22" s="586"/>
      <c r="D22" s="586"/>
      <c r="E22" s="586"/>
      <c r="F22" s="586"/>
      <c r="G22" s="586"/>
      <c r="H22" s="586"/>
      <c r="J22" s="587"/>
      <c r="K22" s="587"/>
      <c r="L22" s="587"/>
      <c r="M22" s="587"/>
      <c r="N22" s="587"/>
      <c r="O22" s="587"/>
      <c r="P22" s="587"/>
      <c r="Q22" s="587"/>
    </row>
    <row r="23" spans="1:17" x14ac:dyDescent="0.25">
      <c r="A23" s="586"/>
      <c r="B23" s="586"/>
      <c r="C23" s="586"/>
      <c r="D23" s="586"/>
      <c r="E23" s="586"/>
      <c r="F23" s="586"/>
      <c r="G23" s="586"/>
      <c r="H23" s="586"/>
      <c r="J23" s="587"/>
      <c r="K23" s="587"/>
      <c r="L23" s="587"/>
      <c r="M23" s="587"/>
      <c r="N23" s="587"/>
      <c r="O23" s="587"/>
      <c r="P23" s="587"/>
      <c r="Q23" s="587"/>
    </row>
    <row r="24" spans="1:17" x14ac:dyDescent="0.25">
      <c r="A24" s="586"/>
      <c r="B24" s="586"/>
      <c r="C24" s="586"/>
      <c r="D24" s="586"/>
      <c r="E24" s="586"/>
      <c r="F24" s="586"/>
      <c r="G24" s="586"/>
      <c r="H24" s="586"/>
      <c r="J24" s="587"/>
      <c r="K24" s="587"/>
      <c r="L24" s="587"/>
      <c r="M24" s="587"/>
      <c r="N24" s="587"/>
      <c r="O24" s="587"/>
      <c r="P24" s="587"/>
      <c r="Q24" s="587"/>
    </row>
    <row r="25" spans="1:17" x14ac:dyDescent="0.25">
      <c r="A25" s="586"/>
      <c r="B25" s="586"/>
      <c r="C25" s="586"/>
      <c r="D25" s="586"/>
      <c r="E25" s="586"/>
      <c r="F25" s="586"/>
      <c r="G25" s="586"/>
      <c r="H25" s="586"/>
      <c r="J25" s="587"/>
      <c r="K25" s="587"/>
      <c r="L25" s="587"/>
      <c r="M25" s="587"/>
      <c r="N25" s="587"/>
      <c r="O25" s="587"/>
      <c r="P25" s="587"/>
      <c r="Q25" s="587"/>
    </row>
    <row r="26" spans="1:17" x14ac:dyDescent="0.25">
      <c r="A26" s="586"/>
      <c r="B26" s="586"/>
      <c r="C26" s="586"/>
      <c r="D26" s="586"/>
      <c r="E26" s="586"/>
      <c r="F26" s="586"/>
      <c r="G26" s="586"/>
      <c r="H26" s="586"/>
      <c r="J26" s="587"/>
      <c r="K26" s="587"/>
      <c r="L26" s="587"/>
      <c r="M26" s="587"/>
      <c r="N26" s="587"/>
      <c r="O26" s="587"/>
      <c r="P26" s="587"/>
      <c r="Q26" s="587"/>
    </row>
    <row r="27" spans="1:17" x14ac:dyDescent="0.25">
      <c r="A27" s="586"/>
      <c r="B27" s="586"/>
      <c r="C27" s="586"/>
      <c r="D27" s="586"/>
      <c r="E27" s="586"/>
      <c r="F27" s="586"/>
      <c r="G27" s="586"/>
      <c r="H27" s="586"/>
      <c r="J27" s="587"/>
      <c r="K27" s="587"/>
      <c r="L27" s="587"/>
      <c r="M27" s="587"/>
      <c r="N27" s="587"/>
      <c r="O27" s="587"/>
      <c r="P27" s="587"/>
      <c r="Q27" s="587"/>
    </row>
    <row r="28" spans="1:17" x14ac:dyDescent="0.25">
      <c r="A28" s="586"/>
      <c r="B28" s="586"/>
      <c r="C28" s="586"/>
      <c r="D28" s="586"/>
      <c r="E28" s="586"/>
      <c r="F28" s="586"/>
      <c r="G28" s="586"/>
      <c r="H28" s="586"/>
      <c r="J28" s="587"/>
      <c r="K28" s="587"/>
      <c r="L28" s="587"/>
      <c r="M28" s="587"/>
      <c r="N28" s="587"/>
      <c r="O28" s="587"/>
      <c r="P28" s="587"/>
      <c r="Q28" s="587"/>
    </row>
    <row r="29" spans="1:17" x14ac:dyDescent="0.25">
      <c r="A29" s="586"/>
      <c r="B29" s="586"/>
      <c r="C29" s="586"/>
      <c r="D29" s="586"/>
      <c r="E29" s="586"/>
      <c r="F29" s="586"/>
      <c r="G29" s="586"/>
      <c r="H29" s="586"/>
      <c r="J29" s="587"/>
      <c r="K29" s="587"/>
      <c r="L29" s="587"/>
      <c r="M29" s="587"/>
      <c r="N29" s="587"/>
      <c r="O29" s="587"/>
      <c r="P29" s="587"/>
      <c r="Q29" s="587"/>
    </row>
    <row r="30" spans="1:17" x14ac:dyDescent="0.25">
      <c r="A30" s="586"/>
      <c r="B30" s="586"/>
      <c r="C30" s="586"/>
      <c r="D30" s="586"/>
      <c r="E30" s="586"/>
      <c r="F30" s="586"/>
      <c r="G30" s="586"/>
      <c r="H30" s="586"/>
      <c r="J30" s="587"/>
      <c r="K30" s="587"/>
      <c r="L30" s="587"/>
      <c r="M30" s="587"/>
      <c r="N30" s="587"/>
      <c r="O30" s="587"/>
      <c r="P30" s="587"/>
      <c r="Q30" s="587"/>
    </row>
    <row r="31" spans="1:17" x14ac:dyDescent="0.25">
      <c r="A31" s="586"/>
      <c r="B31" s="586"/>
      <c r="C31" s="586"/>
      <c r="D31" s="586"/>
      <c r="E31" s="586"/>
      <c r="F31" s="586"/>
      <c r="G31" s="586"/>
      <c r="H31" s="586"/>
      <c r="J31" s="587"/>
      <c r="K31" s="587"/>
      <c r="L31" s="587"/>
      <c r="M31" s="587"/>
      <c r="N31" s="587"/>
      <c r="O31" s="587"/>
      <c r="P31" s="587"/>
      <c r="Q31" s="587"/>
    </row>
    <row r="32" spans="1:17" x14ac:dyDescent="0.25">
      <c r="A32" s="586"/>
      <c r="B32" s="586"/>
      <c r="C32" s="586"/>
      <c r="D32" s="586"/>
      <c r="E32" s="586"/>
      <c r="F32" s="586"/>
      <c r="G32" s="586"/>
      <c r="H32" s="586"/>
      <c r="J32" s="587"/>
      <c r="K32" s="587"/>
      <c r="L32" s="587"/>
      <c r="M32" s="587"/>
      <c r="N32" s="587"/>
      <c r="O32" s="587"/>
      <c r="P32" s="587"/>
      <c r="Q32" s="587"/>
    </row>
    <row r="33" spans="1:17" x14ac:dyDescent="0.25">
      <c r="A33" s="586"/>
      <c r="B33" s="586"/>
      <c r="C33" s="586"/>
      <c r="D33" s="586"/>
      <c r="E33" s="586"/>
      <c r="F33" s="586"/>
      <c r="G33" s="586"/>
      <c r="H33" s="586"/>
      <c r="J33" s="587"/>
      <c r="K33" s="587"/>
      <c r="L33" s="587"/>
      <c r="M33" s="587"/>
      <c r="N33" s="587"/>
      <c r="O33" s="587"/>
      <c r="P33" s="587"/>
      <c r="Q33" s="587"/>
    </row>
    <row r="34" spans="1:17" x14ac:dyDescent="0.25">
      <c r="A34" s="503"/>
      <c r="B34" s="503"/>
      <c r="C34" s="503"/>
      <c r="D34" s="503"/>
      <c r="E34" s="503"/>
      <c r="F34" s="503"/>
      <c r="G34" s="503"/>
      <c r="H34" s="503"/>
    </row>
    <row r="35" spans="1:17" x14ac:dyDescent="0.25">
      <c r="A35" s="503"/>
      <c r="B35" s="503"/>
      <c r="C35" s="503"/>
      <c r="D35" s="503"/>
      <c r="E35" s="503"/>
      <c r="F35" s="503"/>
      <c r="G35" s="503"/>
      <c r="H35" s="503"/>
    </row>
    <row r="36" spans="1:17" x14ac:dyDescent="0.25">
      <c r="A36" s="503"/>
      <c r="B36" s="503"/>
      <c r="C36" s="503"/>
      <c r="D36" s="503"/>
      <c r="E36" s="503"/>
      <c r="F36" s="503"/>
      <c r="G36" s="503"/>
      <c r="H36" s="503"/>
    </row>
    <row r="37" spans="1:17" x14ac:dyDescent="0.25">
      <c r="A37" s="503"/>
      <c r="B37" s="503"/>
      <c r="C37" s="503"/>
      <c r="D37" s="503"/>
      <c r="E37" s="503"/>
      <c r="F37" s="503"/>
      <c r="G37" s="503"/>
      <c r="H37" s="503"/>
    </row>
    <row r="38" spans="1:17" x14ac:dyDescent="0.25">
      <c r="A38" s="503"/>
      <c r="B38" s="503"/>
      <c r="C38" s="503"/>
      <c r="D38" s="503"/>
      <c r="E38" s="503"/>
      <c r="F38" s="503"/>
      <c r="G38" s="503"/>
      <c r="H38" s="503"/>
    </row>
    <row r="39" spans="1:17" x14ac:dyDescent="0.25">
      <c r="A39" s="503"/>
      <c r="B39" s="503"/>
      <c r="C39" s="503"/>
      <c r="D39" s="503"/>
      <c r="E39" s="503"/>
      <c r="F39" s="503"/>
      <c r="G39" s="503"/>
      <c r="H39" s="503"/>
    </row>
    <row r="40" spans="1:17" x14ac:dyDescent="0.25">
      <c r="A40" s="503"/>
      <c r="B40" s="503"/>
      <c r="C40" s="503"/>
      <c r="D40" s="503"/>
      <c r="E40" s="503"/>
      <c r="F40" s="503"/>
      <c r="G40" s="503"/>
      <c r="H40" s="503"/>
    </row>
    <row r="41" spans="1:17" x14ac:dyDescent="0.25">
      <c r="A41" s="503"/>
      <c r="B41" s="503"/>
      <c r="C41" s="503"/>
      <c r="D41" s="503"/>
      <c r="E41" s="503"/>
      <c r="F41" s="503"/>
      <c r="G41" s="503"/>
      <c r="H41" s="503"/>
    </row>
    <row r="42" spans="1:17" x14ac:dyDescent="0.25">
      <c r="A42" s="503"/>
      <c r="B42" s="503"/>
      <c r="C42" s="503"/>
      <c r="D42" s="503"/>
      <c r="E42" s="503"/>
      <c r="F42" s="503"/>
      <c r="G42" s="503"/>
      <c r="H42" s="503"/>
    </row>
    <row r="43" spans="1:17" x14ac:dyDescent="0.25">
      <c r="A43" s="503"/>
      <c r="B43" s="503"/>
      <c r="C43" s="503"/>
      <c r="D43" s="503"/>
      <c r="E43" s="503"/>
      <c r="F43" s="503"/>
      <c r="G43" s="503"/>
      <c r="H43" s="503"/>
    </row>
    <row r="44" spans="1:17" x14ac:dyDescent="0.25">
      <c r="A44" s="503"/>
      <c r="B44" s="503"/>
      <c r="C44" s="503"/>
      <c r="D44" s="503"/>
      <c r="E44" s="503"/>
      <c r="F44" s="503"/>
      <c r="G44" s="503"/>
      <c r="H44" s="503"/>
    </row>
    <row r="45" spans="1:17" x14ac:dyDescent="0.25">
      <c r="A45" s="503"/>
      <c r="B45" s="503"/>
      <c r="C45" s="503"/>
      <c r="D45" s="503"/>
      <c r="E45" s="503"/>
      <c r="F45" s="503"/>
      <c r="G45" s="503"/>
      <c r="H45" s="503"/>
    </row>
    <row r="46" spans="1:17" x14ac:dyDescent="0.25">
      <c r="A46" s="503"/>
      <c r="B46" s="503"/>
      <c r="C46" s="503"/>
      <c r="D46" s="503"/>
      <c r="E46" s="503"/>
      <c r="F46" s="503"/>
      <c r="G46" s="503"/>
      <c r="H46" s="503"/>
    </row>
    <row r="47" spans="1:17" x14ac:dyDescent="0.25">
      <c r="A47" s="503"/>
      <c r="B47" s="503"/>
      <c r="C47" s="503"/>
      <c r="D47" s="503"/>
      <c r="E47" s="503"/>
      <c r="F47" s="503"/>
      <c r="G47" s="503"/>
      <c r="H47" s="503"/>
    </row>
    <row r="48" spans="1:17" x14ac:dyDescent="0.25">
      <c r="A48" s="503"/>
      <c r="B48" s="503"/>
      <c r="C48" s="503"/>
      <c r="D48" s="503"/>
      <c r="E48" s="503"/>
      <c r="F48" s="503"/>
      <c r="G48" s="503"/>
      <c r="H48" s="503"/>
    </row>
    <row r="49" spans="1:8" x14ac:dyDescent="0.25">
      <c r="A49" s="503"/>
      <c r="B49" s="503"/>
      <c r="C49" s="503"/>
      <c r="D49" s="503"/>
      <c r="E49" s="503"/>
      <c r="F49" s="503"/>
      <c r="G49" s="503"/>
      <c r="H49" s="503"/>
    </row>
    <row r="50" spans="1:8" x14ac:dyDescent="0.25">
      <c r="A50" s="503"/>
      <c r="B50" s="503"/>
      <c r="C50" s="503"/>
      <c r="D50" s="503"/>
      <c r="E50" s="503"/>
      <c r="F50" s="503"/>
      <c r="G50" s="503"/>
      <c r="H50" s="503"/>
    </row>
    <row r="51" spans="1:8" x14ac:dyDescent="0.25">
      <c r="A51" s="503"/>
      <c r="B51" s="503"/>
      <c r="C51" s="503"/>
      <c r="D51" s="503"/>
      <c r="E51" s="503"/>
      <c r="F51" s="503"/>
      <c r="G51" s="503"/>
      <c r="H51" s="503"/>
    </row>
    <row r="52" spans="1:8" x14ac:dyDescent="0.25">
      <c r="A52" s="503"/>
      <c r="B52" s="503"/>
      <c r="C52" s="503"/>
      <c r="D52" s="503"/>
      <c r="E52" s="503"/>
      <c r="F52" s="503"/>
      <c r="G52" s="503"/>
      <c r="H52" s="503"/>
    </row>
    <row r="53" spans="1:8" x14ac:dyDescent="0.25">
      <c r="A53" s="503"/>
      <c r="B53" s="503"/>
      <c r="C53" s="503"/>
      <c r="D53" s="503"/>
      <c r="E53" s="503"/>
      <c r="F53" s="503"/>
      <c r="G53" s="503"/>
      <c r="H53" s="503"/>
    </row>
    <row r="54" spans="1:8" x14ac:dyDescent="0.25">
      <c r="A54" s="503"/>
      <c r="B54" s="503"/>
      <c r="C54" s="503"/>
      <c r="D54" s="503"/>
      <c r="E54" s="503"/>
      <c r="F54" s="503"/>
      <c r="G54" s="503"/>
      <c r="H54" s="503"/>
    </row>
    <row r="55" spans="1:8" x14ac:dyDescent="0.25">
      <c r="A55" s="503"/>
      <c r="B55" s="503"/>
      <c r="C55" s="503"/>
      <c r="D55" s="503"/>
      <c r="E55" s="503"/>
      <c r="F55" s="503"/>
      <c r="G55" s="503"/>
      <c r="H55" s="503"/>
    </row>
    <row r="56" spans="1:8" x14ac:dyDescent="0.25">
      <c r="A56" s="503"/>
      <c r="B56" s="503"/>
      <c r="C56" s="503"/>
      <c r="D56" s="503"/>
      <c r="E56" s="503"/>
      <c r="F56" s="503"/>
      <c r="G56" s="503"/>
      <c r="H56" s="503"/>
    </row>
    <row r="57" spans="1:8" x14ac:dyDescent="0.25">
      <c r="A57" s="503"/>
      <c r="B57" s="503"/>
      <c r="C57" s="503"/>
      <c r="D57" s="503"/>
      <c r="E57" s="503"/>
      <c r="F57" s="503"/>
      <c r="G57" s="503"/>
      <c r="H57" s="503"/>
    </row>
    <row r="58" spans="1:8" x14ac:dyDescent="0.25">
      <c r="A58" s="503"/>
      <c r="B58" s="503"/>
      <c r="C58" s="503"/>
      <c r="D58" s="503"/>
      <c r="E58" s="503"/>
      <c r="F58" s="503"/>
      <c r="G58" s="503"/>
      <c r="H58" s="503"/>
    </row>
    <row r="59" spans="1:8" x14ac:dyDescent="0.25">
      <c r="A59" s="503"/>
      <c r="B59" s="503"/>
      <c r="C59" s="503"/>
      <c r="D59" s="503"/>
      <c r="E59" s="503"/>
      <c r="F59" s="503"/>
      <c r="G59" s="503"/>
      <c r="H59" s="503"/>
    </row>
    <row r="60" spans="1:8" x14ac:dyDescent="0.25">
      <c r="A60" s="503"/>
      <c r="B60" s="503"/>
      <c r="C60" s="503"/>
      <c r="D60" s="503"/>
      <c r="E60" s="503"/>
      <c r="F60" s="503"/>
      <c r="G60" s="503"/>
      <c r="H60" s="503"/>
    </row>
    <row r="61" spans="1:8" x14ac:dyDescent="0.25">
      <c r="A61" s="503"/>
      <c r="B61" s="503"/>
      <c r="C61" s="503"/>
      <c r="D61" s="503"/>
      <c r="E61" s="503"/>
      <c r="F61" s="503"/>
      <c r="G61" s="503"/>
      <c r="H61" s="503"/>
    </row>
    <row r="62" spans="1:8" x14ac:dyDescent="0.25">
      <c r="A62" s="503"/>
      <c r="B62" s="503"/>
      <c r="C62" s="503"/>
      <c r="D62" s="503"/>
      <c r="E62" s="503"/>
      <c r="F62" s="503"/>
      <c r="G62" s="503"/>
      <c r="H62" s="503"/>
    </row>
    <row r="63" spans="1:8" x14ac:dyDescent="0.25">
      <c r="A63" s="503"/>
      <c r="B63" s="503"/>
      <c r="C63" s="503"/>
      <c r="D63" s="503"/>
      <c r="E63" s="503"/>
      <c r="F63" s="503"/>
      <c r="G63" s="503"/>
      <c r="H63" s="503"/>
    </row>
    <row r="64" spans="1:8" x14ac:dyDescent="0.25">
      <c r="A64" s="503"/>
      <c r="B64" s="503"/>
      <c r="C64" s="503"/>
      <c r="D64" s="503"/>
      <c r="E64" s="503"/>
      <c r="F64" s="503"/>
      <c r="G64" s="503"/>
      <c r="H64" s="503"/>
    </row>
    <row r="65" spans="1:8" x14ac:dyDescent="0.25">
      <c r="A65" s="503"/>
      <c r="B65" s="503"/>
      <c r="C65" s="503"/>
      <c r="D65" s="503"/>
      <c r="E65" s="503"/>
      <c r="F65" s="503"/>
      <c r="G65" s="503"/>
      <c r="H65" s="503"/>
    </row>
    <row r="66" spans="1:8" x14ac:dyDescent="0.25">
      <c r="A66" s="503"/>
      <c r="B66" s="503"/>
      <c r="C66" s="503"/>
      <c r="D66" s="503"/>
      <c r="E66" s="503"/>
      <c r="F66" s="503"/>
      <c r="G66" s="503"/>
      <c r="H66" s="503"/>
    </row>
    <row r="67" spans="1:8" x14ac:dyDescent="0.25">
      <c r="A67" s="503"/>
      <c r="B67" s="503"/>
      <c r="C67" s="503"/>
      <c r="D67" s="503"/>
      <c r="E67" s="503"/>
      <c r="F67" s="503"/>
      <c r="G67" s="503"/>
      <c r="H67" s="503"/>
    </row>
    <row r="68" spans="1:8" x14ac:dyDescent="0.25">
      <c r="A68" s="503"/>
      <c r="B68" s="503"/>
      <c r="C68" s="503"/>
      <c r="D68" s="503"/>
      <c r="E68" s="503"/>
      <c r="F68" s="503"/>
      <c r="G68" s="503"/>
      <c r="H68" s="503"/>
    </row>
    <row r="69" spans="1:8" x14ac:dyDescent="0.25">
      <c r="A69" s="503"/>
      <c r="B69" s="503"/>
      <c r="C69" s="503"/>
      <c r="D69" s="503"/>
      <c r="E69" s="503"/>
      <c r="F69" s="503"/>
      <c r="G69" s="503"/>
      <c r="H69" s="503"/>
    </row>
    <row r="70" spans="1:8" x14ac:dyDescent="0.25">
      <c r="A70" s="503"/>
      <c r="B70" s="503"/>
      <c r="C70" s="503"/>
      <c r="D70" s="503"/>
      <c r="E70" s="503"/>
      <c r="F70" s="503"/>
      <c r="G70" s="503"/>
      <c r="H70" s="503"/>
    </row>
    <row r="71" spans="1:8" x14ac:dyDescent="0.25">
      <c r="A71" s="503"/>
      <c r="B71" s="503"/>
      <c r="C71" s="503"/>
      <c r="D71" s="503"/>
      <c r="E71" s="503"/>
      <c r="F71" s="503"/>
      <c r="G71" s="503"/>
      <c r="H71" s="503"/>
    </row>
    <row r="72" spans="1:8" x14ac:dyDescent="0.25">
      <c r="A72" s="503"/>
      <c r="B72" s="503"/>
      <c r="C72" s="503"/>
      <c r="D72" s="503"/>
      <c r="E72" s="503"/>
      <c r="F72" s="503"/>
      <c r="G72" s="503"/>
      <c r="H72" s="503"/>
    </row>
    <row r="73" spans="1:8" x14ac:dyDescent="0.25">
      <c r="A73" s="503"/>
      <c r="B73" s="503"/>
      <c r="C73" s="503"/>
      <c r="D73" s="503"/>
      <c r="E73" s="503"/>
      <c r="F73" s="503"/>
      <c r="G73" s="503"/>
      <c r="H73" s="503"/>
    </row>
    <row r="74" spans="1:8" x14ac:dyDescent="0.25">
      <c r="A74" s="503"/>
      <c r="B74" s="503"/>
      <c r="C74" s="503"/>
      <c r="D74" s="503"/>
      <c r="E74" s="503"/>
      <c r="F74" s="503"/>
      <c r="G74" s="503"/>
      <c r="H74" s="503"/>
    </row>
    <row r="75" spans="1:8" x14ac:dyDescent="0.25">
      <c r="A75" s="503"/>
      <c r="B75" s="503"/>
      <c r="C75" s="503"/>
      <c r="D75" s="503"/>
      <c r="E75" s="503"/>
      <c r="F75" s="503"/>
      <c r="G75" s="503"/>
      <c r="H75" s="503"/>
    </row>
    <row r="76" spans="1:8" x14ac:dyDescent="0.25">
      <c r="A76" s="503"/>
      <c r="B76" s="503"/>
      <c r="C76" s="503"/>
      <c r="D76" s="503"/>
      <c r="E76" s="503"/>
      <c r="F76" s="503"/>
      <c r="G76" s="503"/>
      <c r="H76" s="503"/>
    </row>
    <row r="77" spans="1:8" x14ac:dyDescent="0.25">
      <c r="A77" s="503"/>
      <c r="B77" s="503"/>
      <c r="C77" s="503"/>
      <c r="D77" s="503"/>
      <c r="E77" s="503"/>
      <c r="F77" s="503"/>
      <c r="G77" s="503"/>
      <c r="H77" s="503"/>
    </row>
    <row r="78" spans="1:8" x14ac:dyDescent="0.25">
      <c r="A78" s="503"/>
      <c r="B78" s="503"/>
      <c r="C78" s="503"/>
      <c r="D78" s="503"/>
      <c r="E78" s="503"/>
      <c r="F78" s="503"/>
      <c r="G78" s="503"/>
      <c r="H78" s="503"/>
    </row>
    <row r="79" spans="1:8" x14ac:dyDescent="0.25">
      <c r="A79" s="503"/>
      <c r="B79" s="503"/>
      <c r="C79" s="503"/>
      <c r="D79" s="503"/>
      <c r="E79" s="503"/>
      <c r="F79" s="503"/>
      <c r="G79" s="503"/>
      <c r="H79" s="503"/>
    </row>
    <row r="80" spans="1:8" x14ac:dyDescent="0.25">
      <c r="A80" s="503"/>
      <c r="B80" s="503"/>
      <c r="C80" s="503"/>
      <c r="D80" s="503"/>
      <c r="E80" s="503"/>
      <c r="F80" s="503"/>
      <c r="G80" s="503"/>
      <c r="H80" s="503"/>
    </row>
    <row r="81" spans="1:8" x14ac:dyDescent="0.25">
      <c r="A81" s="503"/>
      <c r="B81" s="503"/>
      <c r="C81" s="503"/>
      <c r="D81" s="503"/>
      <c r="E81" s="503"/>
      <c r="F81" s="503"/>
      <c r="G81" s="503"/>
      <c r="H81" s="503"/>
    </row>
    <row r="82" spans="1:8" x14ac:dyDescent="0.25">
      <c r="A82" s="503"/>
      <c r="B82" s="503"/>
      <c r="C82" s="503"/>
      <c r="D82" s="503"/>
      <c r="E82" s="503"/>
      <c r="F82" s="503"/>
      <c r="G82" s="503"/>
      <c r="H82" s="503"/>
    </row>
    <row r="83" spans="1:8" x14ac:dyDescent="0.25">
      <c r="A83" s="503"/>
      <c r="B83" s="503"/>
      <c r="C83" s="503"/>
      <c r="D83" s="503"/>
      <c r="E83" s="503"/>
      <c r="F83" s="503"/>
      <c r="G83" s="503"/>
      <c r="H83" s="503"/>
    </row>
    <row r="84" spans="1:8" x14ac:dyDescent="0.25">
      <c r="A84" s="503"/>
      <c r="B84" s="503"/>
      <c r="C84" s="503"/>
      <c r="D84" s="503"/>
      <c r="E84" s="503"/>
      <c r="F84" s="503"/>
      <c r="G84" s="503"/>
      <c r="H84" s="503"/>
    </row>
    <row r="85" spans="1:8" x14ac:dyDescent="0.25">
      <c r="A85" s="503"/>
      <c r="B85" s="503"/>
      <c r="C85" s="503"/>
      <c r="D85" s="503"/>
      <c r="E85" s="503"/>
      <c r="F85" s="503"/>
      <c r="G85" s="503"/>
      <c r="H85" s="503"/>
    </row>
    <row r="86" spans="1:8" x14ac:dyDescent="0.25">
      <c r="A86" s="503"/>
      <c r="B86" s="503"/>
      <c r="C86" s="503"/>
      <c r="D86" s="503"/>
      <c r="E86" s="503"/>
      <c r="F86" s="503"/>
      <c r="G86" s="503"/>
      <c r="H86" s="503"/>
    </row>
    <row r="87" spans="1:8" x14ac:dyDescent="0.25">
      <c r="A87" s="503"/>
      <c r="B87" s="503"/>
      <c r="C87" s="503"/>
      <c r="D87" s="503"/>
      <c r="E87" s="503"/>
      <c r="F87" s="503"/>
      <c r="G87" s="503"/>
      <c r="H87" s="503"/>
    </row>
    <row r="88" spans="1:8" x14ac:dyDescent="0.25">
      <c r="A88" s="503"/>
      <c r="B88" s="503"/>
      <c r="C88" s="503"/>
      <c r="D88" s="503"/>
      <c r="E88" s="503"/>
      <c r="F88" s="503"/>
      <c r="G88" s="503"/>
      <c r="H88" s="503"/>
    </row>
    <row r="89" spans="1:8" x14ac:dyDescent="0.25">
      <c r="A89" s="503"/>
      <c r="B89" s="503"/>
      <c r="C89" s="503"/>
      <c r="D89" s="503"/>
      <c r="E89" s="503"/>
      <c r="F89" s="503"/>
      <c r="G89" s="503"/>
      <c r="H89" s="503"/>
    </row>
    <row r="90" spans="1:8" x14ac:dyDescent="0.25">
      <c r="A90" s="503"/>
      <c r="B90" s="503"/>
      <c r="C90" s="503"/>
      <c r="D90" s="503"/>
      <c r="E90" s="503"/>
      <c r="F90" s="503"/>
      <c r="G90" s="503"/>
      <c r="H90" s="503"/>
    </row>
    <row r="91" spans="1:8" x14ac:dyDescent="0.25">
      <c r="A91" s="503"/>
      <c r="B91" s="503"/>
      <c r="C91" s="503"/>
      <c r="D91" s="503"/>
      <c r="E91" s="503"/>
      <c r="F91" s="503"/>
      <c r="G91" s="503"/>
      <c r="H91" s="503"/>
    </row>
    <row r="92" spans="1:8" x14ac:dyDescent="0.25">
      <c r="A92" s="503"/>
      <c r="B92" s="503"/>
      <c r="C92" s="503"/>
      <c r="D92" s="503"/>
      <c r="E92" s="503"/>
      <c r="F92" s="503"/>
      <c r="G92" s="503"/>
      <c r="H92" s="503"/>
    </row>
    <row r="93" spans="1:8" x14ac:dyDescent="0.25">
      <c r="A93" s="503"/>
      <c r="B93" s="503"/>
      <c r="C93" s="503"/>
      <c r="D93" s="503"/>
      <c r="E93" s="503"/>
      <c r="F93" s="503"/>
      <c r="G93" s="503"/>
      <c r="H93" s="503"/>
    </row>
    <row r="94" spans="1:8" x14ac:dyDescent="0.25">
      <c r="A94" s="503"/>
      <c r="B94" s="503"/>
      <c r="C94" s="503"/>
      <c r="D94" s="503"/>
      <c r="E94" s="503"/>
      <c r="F94" s="503"/>
      <c r="G94" s="503"/>
      <c r="H94" s="503"/>
    </row>
    <row r="95" spans="1:8" x14ac:dyDescent="0.25">
      <c r="A95" s="503"/>
      <c r="B95" s="503"/>
      <c r="C95" s="503"/>
      <c r="D95" s="503"/>
      <c r="E95" s="503"/>
      <c r="F95" s="503"/>
      <c r="G95" s="503"/>
      <c r="H95" s="503"/>
    </row>
    <row r="96" spans="1:8" x14ac:dyDescent="0.25">
      <c r="A96" s="503"/>
      <c r="B96" s="503"/>
      <c r="C96" s="503"/>
      <c r="D96" s="503"/>
      <c r="E96" s="503"/>
      <c r="F96" s="503"/>
      <c r="G96" s="503"/>
      <c r="H96" s="503"/>
    </row>
    <row r="97" spans="1:8" x14ac:dyDescent="0.25">
      <c r="A97" s="503"/>
      <c r="B97" s="503"/>
      <c r="C97" s="503"/>
      <c r="D97" s="503"/>
      <c r="E97" s="503"/>
      <c r="F97" s="503"/>
      <c r="G97" s="503"/>
      <c r="H97" s="503"/>
    </row>
    <row r="98" spans="1:8" x14ac:dyDescent="0.25">
      <c r="A98" s="503"/>
      <c r="B98" s="503"/>
      <c r="C98" s="503"/>
      <c r="D98" s="503"/>
      <c r="E98" s="503"/>
      <c r="F98" s="503"/>
      <c r="G98" s="503"/>
      <c r="H98" s="503"/>
    </row>
    <row r="99" spans="1:8" x14ac:dyDescent="0.25">
      <c r="A99" s="503"/>
      <c r="B99" s="503"/>
      <c r="C99" s="503"/>
      <c r="D99" s="503"/>
      <c r="E99" s="503"/>
      <c r="F99" s="503"/>
      <c r="G99" s="503"/>
      <c r="H99" s="503"/>
    </row>
    <row r="100" spans="1:8" x14ac:dyDescent="0.25">
      <c r="A100" s="503"/>
      <c r="B100" s="503"/>
      <c r="C100" s="503"/>
      <c r="D100" s="503"/>
      <c r="E100" s="503"/>
      <c r="F100" s="503"/>
      <c r="G100" s="503"/>
      <c r="H100" s="503"/>
    </row>
    <row r="101" spans="1:8" x14ac:dyDescent="0.25">
      <c r="A101" s="503"/>
      <c r="B101" s="503"/>
      <c r="C101" s="503"/>
      <c r="D101" s="503"/>
      <c r="E101" s="503"/>
      <c r="F101" s="503"/>
      <c r="G101" s="503"/>
      <c r="H101" s="503"/>
    </row>
    <row r="102" spans="1:8" x14ac:dyDescent="0.25">
      <c r="A102" s="503"/>
      <c r="B102" s="503"/>
      <c r="C102" s="503"/>
      <c r="D102" s="503"/>
      <c r="E102" s="503"/>
      <c r="F102" s="503"/>
      <c r="G102" s="503"/>
      <c r="H102" s="503"/>
    </row>
    <row r="103" spans="1:8" x14ac:dyDescent="0.25">
      <c r="A103" s="503"/>
      <c r="B103" s="503"/>
      <c r="C103" s="503"/>
      <c r="D103" s="503"/>
      <c r="E103" s="503"/>
      <c r="F103" s="503"/>
      <c r="G103" s="503"/>
      <c r="H103" s="503"/>
    </row>
    <row r="104" spans="1:8" x14ac:dyDescent="0.25">
      <c r="A104" s="503"/>
      <c r="B104" s="503"/>
      <c r="C104" s="503"/>
      <c r="D104" s="503"/>
      <c r="E104" s="503"/>
      <c r="F104" s="503"/>
      <c r="G104" s="503"/>
      <c r="H104" s="503"/>
    </row>
  </sheetData>
  <mergeCells count="2">
    <mergeCell ref="A1:H33"/>
    <mergeCell ref="J1:Q3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Q64"/>
  <sheetViews>
    <sheetView zoomScale="90" workbookViewId="0">
      <selection activeCell="B4" sqref="B4:E4"/>
    </sheetView>
  </sheetViews>
  <sheetFormatPr baseColWidth="10" defaultColWidth="9" defaultRowHeight="15" x14ac:dyDescent="0.25"/>
  <cols>
    <col min="1" max="1" width="11" customWidth="1"/>
    <col min="2" max="2" width="20" customWidth="1"/>
    <col min="3" max="3" width="20.85546875" customWidth="1"/>
    <col min="4" max="4" width="19" customWidth="1"/>
    <col min="5" max="5" width="22.28515625" customWidth="1"/>
    <col min="6" max="6" width="11"/>
    <col min="7" max="7" width="14.7109375" customWidth="1"/>
    <col min="8" max="8" width="14.28515625" customWidth="1"/>
    <col min="9" max="10" width="11"/>
    <col min="11" max="11" width="15" customWidth="1"/>
    <col min="12" max="12" width="17.7109375" customWidth="1"/>
    <col min="13" max="13" width="22.140625" customWidth="1"/>
    <col min="14" max="14" width="13.42578125" customWidth="1"/>
    <col min="15" max="15" width="21.5703125" customWidth="1"/>
    <col min="16" max="16" width="17.140625" customWidth="1"/>
    <col min="17" max="256" width="11" customWidth="1"/>
  </cols>
  <sheetData>
    <row r="2" spans="2:7" x14ac:dyDescent="0.2">
      <c r="B2" s="777" t="s">
        <v>172</v>
      </c>
      <c r="C2" s="777"/>
      <c r="D2" s="777"/>
      <c r="E2" s="777"/>
    </row>
    <row r="3" spans="2:7" x14ac:dyDescent="0.2">
      <c r="B3" s="30"/>
      <c r="C3" s="30"/>
      <c r="D3" s="30"/>
      <c r="E3" s="30"/>
    </row>
    <row r="4" spans="2:7" x14ac:dyDescent="0.2">
      <c r="B4" s="24" t="s">
        <v>10</v>
      </c>
      <c r="C4" s="24" t="s">
        <v>53</v>
      </c>
      <c r="D4" s="24" t="s">
        <v>13</v>
      </c>
      <c r="E4" s="24" t="s">
        <v>14</v>
      </c>
    </row>
    <row r="5" spans="2:7" x14ac:dyDescent="0.25">
      <c r="B5" s="30">
        <v>510402</v>
      </c>
      <c r="C5" s="30" t="s">
        <v>153</v>
      </c>
      <c r="D5" s="73">
        <v>2300000</v>
      </c>
      <c r="E5" s="73"/>
      <c r="G5" s="71"/>
    </row>
    <row r="6" spans="2:7" x14ac:dyDescent="0.2">
      <c r="B6" s="30">
        <v>240402</v>
      </c>
      <c r="C6" s="30" t="s">
        <v>154</v>
      </c>
      <c r="D6" s="73">
        <f>D5*19%</f>
        <v>437000</v>
      </c>
      <c r="E6" s="73"/>
    </row>
    <row r="7" spans="2:7" x14ac:dyDescent="0.25">
      <c r="B7" s="30">
        <v>242206</v>
      </c>
      <c r="C7" s="30" t="s">
        <v>155</v>
      </c>
      <c r="D7" s="73"/>
      <c r="E7" s="73">
        <f>D5*3.5%</f>
        <v>80500.000000000015</v>
      </c>
      <c r="G7" s="151"/>
    </row>
    <row r="8" spans="2:7" x14ac:dyDescent="0.2">
      <c r="B8" s="30">
        <v>240501</v>
      </c>
      <c r="C8" s="30" t="s">
        <v>156</v>
      </c>
      <c r="D8" s="73"/>
      <c r="E8" s="73">
        <f>D5*6/1000</f>
        <v>13800</v>
      </c>
    </row>
    <row r="9" spans="2:7" x14ac:dyDescent="0.2">
      <c r="B9" s="30">
        <v>110201</v>
      </c>
      <c r="C9" s="30" t="s">
        <v>86</v>
      </c>
      <c r="D9" s="73"/>
      <c r="E9" s="73">
        <f>D5+D6-E7-E8</f>
        <v>2642700</v>
      </c>
    </row>
    <row r="10" spans="2:7" x14ac:dyDescent="0.2">
      <c r="B10" s="30"/>
      <c r="C10" s="30"/>
      <c r="D10" s="28"/>
      <c r="E10" s="28"/>
    </row>
    <row r="11" spans="2:7" x14ac:dyDescent="0.25">
      <c r="B11" s="30"/>
      <c r="C11" s="30" t="s">
        <v>139</v>
      </c>
      <c r="D11" s="29">
        <f>D5+D6</f>
        <v>2737000</v>
      </c>
      <c r="E11" s="29">
        <f>E7+E8+E9</f>
        <v>2737000</v>
      </c>
    </row>
    <row r="12" spans="2:7" x14ac:dyDescent="0.2">
      <c r="B12" s="30"/>
      <c r="C12" s="30"/>
      <c r="D12" s="30"/>
      <c r="E12" s="30"/>
    </row>
    <row r="13" spans="2:7" x14ac:dyDescent="0.2">
      <c r="B13" s="30"/>
      <c r="C13" s="30"/>
      <c r="D13" s="30"/>
      <c r="E13" s="30"/>
    </row>
    <row r="14" spans="2:7" x14ac:dyDescent="0.2">
      <c r="B14" s="30"/>
      <c r="C14" s="30"/>
      <c r="D14" s="30"/>
      <c r="E14" s="30"/>
    </row>
    <row r="15" spans="2:7" x14ac:dyDescent="0.2">
      <c r="B15" s="30" t="s">
        <v>157</v>
      </c>
      <c r="C15" s="30"/>
      <c r="D15" s="30"/>
      <c r="E15" s="30"/>
    </row>
    <row r="17" spans="2:17" ht="33.75" x14ac:dyDescent="0.25">
      <c r="B17" s="901" t="s">
        <v>72</v>
      </c>
      <c r="C17" s="902"/>
      <c r="D17" s="902"/>
      <c r="E17" s="902"/>
      <c r="F17" s="902"/>
      <c r="G17" s="902"/>
      <c r="H17" s="902"/>
      <c r="I17" s="903"/>
      <c r="K17" s="152"/>
      <c r="L17" s="153"/>
      <c r="M17" s="153"/>
      <c r="N17" s="153"/>
      <c r="O17" s="153"/>
      <c r="P17" s="153"/>
      <c r="Q17" s="154"/>
    </row>
    <row r="18" spans="2:17" ht="39" customHeight="1" x14ac:dyDescent="0.25">
      <c r="B18" s="82"/>
      <c r="C18" s="83"/>
      <c r="D18" s="83"/>
      <c r="E18" s="83"/>
      <c r="F18" s="83"/>
      <c r="G18" s="83"/>
      <c r="H18" s="83"/>
      <c r="I18" s="90"/>
      <c r="K18" s="918"/>
      <c r="L18" s="919"/>
      <c r="M18" s="919"/>
      <c r="N18" s="155"/>
      <c r="O18" s="155"/>
      <c r="P18" s="155"/>
      <c r="Q18" s="156"/>
    </row>
    <row r="19" spans="2:17" ht="39.75" customHeight="1" x14ac:dyDescent="0.25">
      <c r="B19" s="82"/>
      <c r="C19" s="83"/>
      <c r="D19" s="83"/>
      <c r="E19" s="83"/>
      <c r="F19" s="840" t="s">
        <v>88</v>
      </c>
      <c r="G19" s="840"/>
      <c r="H19" s="840"/>
      <c r="I19" s="841"/>
      <c r="K19" s="918"/>
      <c r="L19" s="919"/>
      <c r="M19" s="919"/>
      <c r="N19" s="155"/>
      <c r="O19" s="155"/>
      <c r="P19" s="155"/>
      <c r="Q19" s="156"/>
    </row>
    <row r="20" spans="2:17" ht="30" x14ac:dyDescent="0.45">
      <c r="B20" s="82"/>
      <c r="C20" s="83"/>
      <c r="D20" s="83"/>
      <c r="E20" s="83"/>
      <c r="F20" s="840"/>
      <c r="G20" s="840"/>
      <c r="H20" s="840"/>
      <c r="I20" s="841"/>
      <c r="K20" s="157"/>
      <c r="L20" s="158"/>
      <c r="M20" s="158"/>
      <c r="N20" s="159"/>
      <c r="O20" s="159"/>
      <c r="P20" s="159"/>
      <c r="Q20" s="156"/>
    </row>
    <row r="21" spans="2:17" ht="30" x14ac:dyDescent="0.45">
      <c r="B21" s="82"/>
      <c r="C21" s="83"/>
      <c r="D21" s="83"/>
      <c r="E21" s="83"/>
      <c r="F21" s="860" t="s">
        <v>89</v>
      </c>
      <c r="G21" s="836"/>
      <c r="H21" s="837"/>
      <c r="I21" s="138">
        <v>3</v>
      </c>
      <c r="K21" s="157"/>
      <c r="L21" s="921"/>
      <c r="M21" s="746"/>
      <c r="N21" s="159"/>
      <c r="O21" s="159"/>
      <c r="P21" s="159"/>
      <c r="Q21" s="156"/>
    </row>
    <row r="22" spans="2:17" x14ac:dyDescent="0.25">
      <c r="B22" s="82"/>
      <c r="C22" s="83"/>
      <c r="D22" s="83"/>
      <c r="E22" s="83"/>
      <c r="F22" s="83"/>
      <c r="G22" s="83"/>
      <c r="H22" s="83"/>
      <c r="I22" s="90"/>
      <c r="K22" s="160"/>
      <c r="L22" s="161" t="s">
        <v>178</v>
      </c>
      <c r="M22" s="41" t="s">
        <v>182</v>
      </c>
      <c r="N22" s="41"/>
      <c r="O22" s="162" t="s">
        <v>3</v>
      </c>
      <c r="P22" s="163">
        <v>44469</v>
      </c>
      <c r="Q22" s="156"/>
    </row>
    <row r="23" spans="2:17" x14ac:dyDescent="0.25">
      <c r="B23" s="95" t="s">
        <v>1</v>
      </c>
      <c r="C23" s="823" t="s">
        <v>2</v>
      </c>
      <c r="D23" s="843"/>
      <c r="E23" s="96" t="s">
        <v>3</v>
      </c>
      <c r="F23" s="97">
        <v>30</v>
      </c>
      <c r="G23" s="97">
        <v>9</v>
      </c>
      <c r="H23" s="97">
        <v>2021</v>
      </c>
      <c r="I23" s="98" t="s">
        <v>92</v>
      </c>
      <c r="K23" s="160"/>
      <c r="L23" s="164" t="s">
        <v>158</v>
      </c>
      <c r="M23" s="41" t="s">
        <v>180</v>
      </c>
      <c r="N23" s="41"/>
      <c r="O23" s="162" t="s">
        <v>144</v>
      </c>
      <c r="P23" s="165">
        <v>3</v>
      </c>
      <c r="Q23" s="156"/>
    </row>
    <row r="24" spans="2:17" x14ac:dyDescent="0.25">
      <c r="B24" s="821" t="s">
        <v>95</v>
      </c>
      <c r="C24" s="822"/>
      <c r="D24" s="823" t="s">
        <v>177</v>
      </c>
      <c r="E24" s="843"/>
      <c r="F24" s="844">
        <f>D11</f>
        <v>2737000</v>
      </c>
      <c r="G24" s="847"/>
      <c r="H24" s="847"/>
      <c r="I24" s="845"/>
      <c r="K24" s="160"/>
      <c r="L24" s="161" t="s">
        <v>179</v>
      </c>
      <c r="M24" s="101" t="s">
        <v>181</v>
      </c>
      <c r="N24" s="41"/>
      <c r="O24" s="166"/>
      <c r="P24" s="166"/>
      <c r="Q24" s="156"/>
    </row>
    <row r="25" spans="2:17" x14ac:dyDescent="0.25">
      <c r="B25" s="821" t="s">
        <v>97</v>
      </c>
      <c r="C25" s="822"/>
      <c r="D25" s="823" t="s">
        <v>159</v>
      </c>
      <c r="E25" s="851"/>
      <c r="F25" s="823"/>
      <c r="G25" s="824"/>
      <c r="H25" s="824"/>
      <c r="I25" s="825"/>
      <c r="K25" s="160"/>
      <c r="L25" s="164" t="s">
        <v>160</v>
      </c>
      <c r="M25" s="41" t="s">
        <v>183</v>
      </c>
      <c r="N25" s="41"/>
      <c r="O25" s="166"/>
      <c r="P25" s="166"/>
      <c r="Q25" s="156"/>
    </row>
    <row r="26" spans="2:17" x14ac:dyDescent="0.25">
      <c r="B26" s="821" t="s">
        <v>99</v>
      </c>
      <c r="C26" s="822"/>
      <c r="D26" s="823" t="s">
        <v>173</v>
      </c>
      <c r="E26" s="824"/>
      <c r="F26" s="824"/>
      <c r="G26" s="824"/>
      <c r="H26" s="824"/>
      <c r="I26" s="825"/>
      <c r="K26" s="160"/>
      <c r="L26" s="166"/>
      <c r="M26" s="166"/>
      <c r="N26" s="166"/>
      <c r="O26" s="166"/>
      <c r="P26" s="166"/>
      <c r="Q26" s="156"/>
    </row>
    <row r="27" spans="2:17" ht="15.75" x14ac:dyDescent="0.25">
      <c r="B27" s="103"/>
      <c r="C27" s="104"/>
      <c r="D27" s="104"/>
      <c r="E27" s="104"/>
      <c r="F27" s="105"/>
      <c r="G27" s="105"/>
      <c r="H27" s="105"/>
      <c r="I27" s="106"/>
      <c r="K27" s="160"/>
      <c r="L27" s="920" t="s">
        <v>100</v>
      </c>
      <c r="M27" s="746"/>
      <c r="N27" s="166"/>
      <c r="O27" s="167"/>
      <c r="P27" s="166"/>
      <c r="Q27" s="156"/>
    </row>
    <row r="28" spans="2:17" x14ac:dyDescent="0.25">
      <c r="B28" s="108" t="s">
        <v>161</v>
      </c>
      <c r="C28" s="97" t="s">
        <v>50</v>
      </c>
      <c r="D28" s="819" t="s">
        <v>102</v>
      </c>
      <c r="E28" s="820"/>
      <c r="F28" s="819" t="s">
        <v>103</v>
      </c>
      <c r="G28" s="820"/>
      <c r="H28" s="819" t="s">
        <v>104</v>
      </c>
      <c r="I28" s="846"/>
      <c r="K28" s="160"/>
      <c r="L28" s="852" t="s">
        <v>82</v>
      </c>
      <c r="M28" s="853"/>
      <c r="N28" s="166"/>
      <c r="O28" s="167"/>
      <c r="P28" s="166"/>
      <c r="Q28" s="156"/>
    </row>
    <row r="29" spans="2:17" x14ac:dyDescent="0.25">
      <c r="B29" s="838" t="s">
        <v>10</v>
      </c>
      <c r="C29" s="839"/>
      <c r="D29" s="848" t="s">
        <v>8</v>
      </c>
      <c r="E29" s="822"/>
      <c r="F29" s="848" t="s">
        <v>13</v>
      </c>
      <c r="G29" s="851"/>
      <c r="H29" s="832" t="s">
        <v>14</v>
      </c>
      <c r="I29" s="857"/>
      <c r="K29" s="160"/>
      <c r="L29" s="852" t="s">
        <v>136</v>
      </c>
      <c r="M29" s="853"/>
      <c r="N29" s="166"/>
      <c r="O29" s="167"/>
      <c r="P29" s="166"/>
      <c r="Q29" s="156"/>
    </row>
    <row r="30" spans="2:17" x14ac:dyDescent="0.25">
      <c r="B30" s="849">
        <f>B5</f>
        <v>510402</v>
      </c>
      <c r="C30" s="850"/>
      <c r="D30" s="823" t="str">
        <f>C5</f>
        <v>Arriendo</v>
      </c>
      <c r="E30" s="824"/>
      <c r="F30" s="842">
        <f>D5</f>
        <v>2300000</v>
      </c>
      <c r="G30" s="843"/>
      <c r="H30" s="844"/>
      <c r="I30" s="845"/>
      <c r="K30" s="160"/>
      <c r="L30" s="852">
        <v>3212589438</v>
      </c>
      <c r="M30" s="853"/>
      <c r="N30" s="166"/>
      <c r="O30" s="167"/>
      <c r="P30" s="166"/>
      <c r="Q30" s="156"/>
    </row>
    <row r="31" spans="2:17" ht="15" customHeight="1" x14ac:dyDescent="0.25">
      <c r="B31" s="849">
        <f>B6</f>
        <v>240402</v>
      </c>
      <c r="C31" s="850"/>
      <c r="D31" s="823" t="str">
        <f>C6</f>
        <v>Iva descontable</v>
      </c>
      <c r="E31" s="824"/>
      <c r="F31" s="842">
        <f>D6</f>
        <v>437000</v>
      </c>
      <c r="G31" s="843"/>
      <c r="H31" s="844"/>
      <c r="I31" s="845"/>
      <c r="K31" s="160"/>
      <c r="L31" s="904" t="s">
        <v>137</v>
      </c>
      <c r="M31" s="853"/>
      <c r="N31" s="166"/>
      <c r="O31" s="167"/>
      <c r="P31" s="168"/>
      <c r="Q31" s="156"/>
    </row>
    <row r="32" spans="2:17" x14ac:dyDescent="0.25">
      <c r="B32" s="849">
        <f>B7</f>
        <v>242206</v>
      </c>
      <c r="C32" s="850"/>
      <c r="D32" s="823" t="str">
        <f>C7</f>
        <v xml:space="preserve">Rete fuente </v>
      </c>
      <c r="E32" s="824"/>
      <c r="F32" s="848"/>
      <c r="G32" s="851"/>
      <c r="H32" s="842">
        <f>E7</f>
        <v>80500.000000000015</v>
      </c>
      <c r="I32" s="825"/>
      <c r="K32" s="160"/>
      <c r="L32" s="167"/>
      <c r="M32" s="166"/>
      <c r="N32" s="166"/>
      <c r="O32" s="166"/>
      <c r="P32" s="166"/>
      <c r="Q32" s="156"/>
    </row>
    <row r="33" spans="2:17" x14ac:dyDescent="0.25">
      <c r="B33" s="849">
        <f>B8</f>
        <v>240501</v>
      </c>
      <c r="C33" s="850"/>
      <c r="D33" s="823" t="str">
        <f>C8</f>
        <v xml:space="preserve">Reta ica </v>
      </c>
      <c r="E33" s="824"/>
      <c r="F33" s="848"/>
      <c r="G33" s="851"/>
      <c r="H33" s="842">
        <f>E8</f>
        <v>13800</v>
      </c>
      <c r="I33" s="825"/>
      <c r="K33" s="160"/>
      <c r="L33" s="166"/>
      <c r="M33" s="166"/>
      <c r="N33" s="166"/>
      <c r="O33" s="166"/>
      <c r="P33" s="166"/>
      <c r="Q33" s="156"/>
    </row>
    <row r="34" spans="2:17" x14ac:dyDescent="0.25">
      <c r="B34" s="849">
        <f>B9</f>
        <v>110201</v>
      </c>
      <c r="C34" s="850"/>
      <c r="D34" s="823" t="str">
        <f>C9</f>
        <v>Moneda nacional</v>
      </c>
      <c r="E34" s="824"/>
      <c r="F34" s="848"/>
      <c r="G34" s="851"/>
      <c r="H34" s="842">
        <f>E9</f>
        <v>2642700</v>
      </c>
      <c r="I34" s="825"/>
      <c r="K34" s="160"/>
      <c r="L34" s="925" t="s">
        <v>105</v>
      </c>
      <c r="M34" s="759"/>
      <c r="N34" s="759"/>
      <c r="O34" s="759"/>
      <c r="P34" s="759"/>
      <c r="Q34" s="156"/>
    </row>
    <row r="35" spans="2:17" x14ac:dyDescent="0.25">
      <c r="B35" s="838"/>
      <c r="C35" s="839"/>
      <c r="D35" s="823"/>
      <c r="E35" s="824"/>
      <c r="F35" s="848"/>
      <c r="G35" s="851"/>
      <c r="H35" s="823"/>
      <c r="I35" s="825"/>
      <c r="K35" s="160"/>
      <c r="L35" s="169" t="s">
        <v>106</v>
      </c>
      <c r="M35" s="169" t="s">
        <v>107</v>
      </c>
      <c r="N35" s="169" t="s">
        <v>108</v>
      </c>
      <c r="O35" s="169" t="s">
        <v>109</v>
      </c>
      <c r="P35" s="169" t="s">
        <v>110</v>
      </c>
      <c r="Q35" s="156"/>
    </row>
    <row r="36" spans="2:17" x14ac:dyDescent="0.25">
      <c r="B36" s="838"/>
      <c r="C36" s="839"/>
      <c r="D36" s="823"/>
      <c r="E36" s="824"/>
      <c r="F36" s="848"/>
      <c r="G36" s="851"/>
      <c r="H36" s="823"/>
      <c r="I36" s="825"/>
      <c r="K36" s="160"/>
      <c r="L36" s="170">
        <v>1</v>
      </c>
      <c r="M36" s="171" t="s">
        <v>162</v>
      </c>
      <c r="N36" s="172">
        <v>1</v>
      </c>
      <c r="O36" s="173">
        <f>D5</f>
        <v>2300000</v>
      </c>
      <c r="P36" s="173">
        <f>O36</f>
        <v>2300000</v>
      </c>
      <c r="Q36" s="156"/>
    </row>
    <row r="37" spans="2:17" x14ac:dyDescent="0.25">
      <c r="B37" s="838"/>
      <c r="C37" s="839"/>
      <c r="D37" s="823"/>
      <c r="E37" s="824"/>
      <c r="F37" s="882"/>
      <c r="G37" s="883"/>
      <c r="H37" s="858"/>
      <c r="I37" s="859"/>
      <c r="K37" s="160"/>
      <c r="L37" s="170"/>
      <c r="M37" s="171"/>
      <c r="N37" s="172"/>
      <c r="O37" s="174"/>
      <c r="P37" s="174"/>
      <c r="Q37" s="156"/>
    </row>
    <row r="38" spans="2:17" x14ac:dyDescent="0.25">
      <c r="B38" s="838"/>
      <c r="C38" s="839"/>
      <c r="D38" s="823" t="s">
        <v>163</v>
      </c>
      <c r="E38" s="824"/>
      <c r="F38" s="833">
        <f>F30+F31</f>
        <v>2737000</v>
      </c>
      <c r="G38" s="861"/>
      <c r="H38" s="833">
        <f>H32+H33+H34</f>
        <v>2737000</v>
      </c>
      <c r="I38" s="834"/>
      <c r="K38" s="160"/>
      <c r="L38" s="170"/>
      <c r="M38" s="171"/>
      <c r="N38" s="172"/>
      <c r="O38" s="174"/>
      <c r="P38" s="174"/>
      <c r="Q38" s="156"/>
    </row>
    <row r="39" spans="2:17" x14ac:dyDescent="0.25">
      <c r="B39" s="838"/>
      <c r="C39" s="839"/>
      <c r="D39" s="823"/>
      <c r="E39" s="824"/>
      <c r="F39" s="848"/>
      <c r="G39" s="851"/>
      <c r="H39" s="823"/>
      <c r="I39" s="825"/>
      <c r="K39" s="160"/>
      <c r="L39" s="170"/>
      <c r="M39" s="171"/>
      <c r="N39" s="172"/>
      <c r="O39" s="174"/>
      <c r="P39" s="174"/>
      <c r="Q39" s="156"/>
    </row>
    <row r="40" spans="2:17" x14ac:dyDescent="0.25">
      <c r="B40" s="831" t="s">
        <v>113</v>
      </c>
      <c r="C40" s="832"/>
      <c r="D40" s="832" t="s">
        <v>114</v>
      </c>
      <c r="E40" s="832"/>
      <c r="F40" s="832"/>
      <c r="G40" s="832" t="s">
        <v>24</v>
      </c>
      <c r="H40" s="832"/>
      <c r="I40" s="857"/>
      <c r="K40" s="160"/>
      <c r="L40" s="170"/>
      <c r="M40" s="171"/>
      <c r="N40" s="172"/>
      <c r="O40" s="174"/>
      <c r="P40" s="174"/>
      <c r="Q40" s="156"/>
    </row>
    <row r="41" spans="2:17" ht="54" customHeight="1" x14ac:dyDescent="0.25">
      <c r="B41" s="879" t="s">
        <v>29</v>
      </c>
      <c r="C41" s="880"/>
      <c r="D41" s="864" t="s">
        <v>26</v>
      </c>
      <c r="E41" s="865"/>
      <c r="F41" s="866"/>
      <c r="G41" s="873"/>
      <c r="H41" s="874"/>
      <c r="I41" s="875"/>
      <c r="K41" s="160"/>
      <c r="L41" s="170"/>
      <c r="M41" s="171"/>
      <c r="N41" s="172"/>
      <c r="O41" s="174"/>
      <c r="P41" s="174"/>
      <c r="Q41" s="156"/>
    </row>
    <row r="42" spans="2:17" ht="35.25" customHeight="1" x14ac:dyDescent="0.25">
      <c r="B42" s="922" t="s">
        <v>115</v>
      </c>
      <c r="C42" s="923"/>
      <c r="D42" s="923"/>
      <c r="E42" s="923"/>
      <c r="F42" s="924"/>
      <c r="G42" s="876"/>
      <c r="H42" s="877"/>
      <c r="I42" s="878"/>
      <c r="K42" s="160"/>
      <c r="L42" s="170"/>
      <c r="M42" s="171"/>
      <c r="N42" s="171"/>
      <c r="O42" s="171"/>
      <c r="P42" s="171"/>
      <c r="Q42" s="156"/>
    </row>
    <row r="43" spans="2:17" ht="21.75" x14ac:dyDescent="0.25">
      <c r="B43" s="887" t="s">
        <v>26</v>
      </c>
      <c r="C43" s="888"/>
      <c r="D43" s="888"/>
      <c r="E43" s="888"/>
      <c r="F43" s="889"/>
      <c r="G43" s="118" t="s">
        <v>49</v>
      </c>
      <c r="H43" s="118" t="s">
        <v>127</v>
      </c>
      <c r="I43" s="119" t="s">
        <v>176</v>
      </c>
      <c r="K43" s="160"/>
      <c r="L43" s="166"/>
      <c r="M43" s="166"/>
      <c r="N43" s="166"/>
      <c r="O43" s="166"/>
      <c r="P43" s="166"/>
      <c r="Q43" s="156"/>
    </row>
    <row r="44" spans="2:17" ht="18" x14ac:dyDescent="0.25">
      <c r="K44" s="929" t="s">
        <v>116</v>
      </c>
      <c r="L44" s="872"/>
      <c r="M44" s="175"/>
      <c r="N44" s="166"/>
      <c r="O44" s="166"/>
      <c r="P44" s="166"/>
      <c r="Q44" s="156"/>
    </row>
    <row r="45" spans="2:17" x14ac:dyDescent="0.25">
      <c r="K45" s="928"/>
      <c r="L45" s="746"/>
      <c r="M45" s="41"/>
      <c r="N45" s="166"/>
      <c r="O45" s="176" t="s">
        <v>117</v>
      </c>
      <c r="P45" s="177">
        <f>+P36</f>
        <v>2300000</v>
      </c>
      <c r="Q45" s="156"/>
    </row>
    <row r="46" spans="2:17" ht="15.75" x14ac:dyDescent="0.25">
      <c r="B46" s="869" t="s">
        <v>59</v>
      </c>
      <c r="C46" s="870"/>
      <c r="D46" s="870"/>
      <c r="E46" s="122"/>
      <c r="F46" s="122"/>
      <c r="G46" s="893" t="s">
        <v>164</v>
      </c>
      <c r="H46" s="894"/>
      <c r="I46" s="895"/>
      <c r="K46" s="926" t="s">
        <v>165</v>
      </c>
      <c r="L46" s="927"/>
      <c r="M46" s="41"/>
      <c r="N46" s="166"/>
      <c r="O46" s="176" t="s">
        <v>120</v>
      </c>
      <c r="P46" s="178">
        <f>D6</f>
        <v>437000</v>
      </c>
      <c r="Q46" s="156"/>
    </row>
    <row r="47" spans="2:17" x14ac:dyDescent="0.25">
      <c r="B47" s="871"/>
      <c r="C47" s="872"/>
      <c r="D47" s="872"/>
      <c r="E47" s="51"/>
      <c r="F47" s="51"/>
      <c r="G47" s="51"/>
      <c r="H47" s="51"/>
      <c r="I47" s="123"/>
      <c r="K47" s="926"/>
      <c r="L47" s="927"/>
      <c r="M47" s="41"/>
      <c r="N47" s="166"/>
      <c r="O47" s="176"/>
      <c r="P47" s="177"/>
      <c r="Q47" s="156"/>
    </row>
    <row r="48" spans="2:17" x14ac:dyDescent="0.25">
      <c r="B48" s="829" t="s">
        <v>129</v>
      </c>
      <c r="C48" s="746"/>
      <c r="D48" s="746"/>
      <c r="E48" s="51"/>
      <c r="F48" s="51"/>
      <c r="G48" s="51"/>
      <c r="H48" s="51"/>
      <c r="I48" s="123"/>
      <c r="J48" s="127"/>
      <c r="K48" s="179"/>
      <c r="L48" s="179"/>
      <c r="M48" s="179"/>
      <c r="N48" s="166"/>
      <c r="O48" s="180"/>
      <c r="P48" s="181"/>
      <c r="Q48" s="156"/>
    </row>
    <row r="49" spans="2:17" x14ac:dyDescent="0.25">
      <c r="B49" s="56"/>
      <c r="C49" s="51"/>
      <c r="D49" s="51"/>
      <c r="E49" s="51"/>
      <c r="F49" s="51"/>
      <c r="G49" s="51"/>
      <c r="H49" s="51"/>
      <c r="I49" s="123"/>
      <c r="J49" s="127"/>
      <c r="K49" s="166"/>
      <c r="L49" s="166"/>
      <c r="M49" s="166"/>
      <c r="N49" s="166"/>
      <c r="O49" s="176" t="s">
        <v>122</v>
      </c>
      <c r="P49" s="182">
        <f>P45+P46-P47-P48</f>
        <v>2737000</v>
      </c>
      <c r="Q49" s="156"/>
    </row>
    <row r="50" spans="2:17" x14ac:dyDescent="0.25">
      <c r="B50" s="56"/>
      <c r="C50" s="51"/>
      <c r="D50" s="51"/>
      <c r="E50" s="51"/>
      <c r="F50" s="51"/>
      <c r="G50" s="51"/>
      <c r="H50" s="51"/>
      <c r="I50" s="123"/>
      <c r="K50" s="160"/>
      <c r="L50" s="166"/>
      <c r="M50" s="166"/>
      <c r="N50" s="166"/>
      <c r="O50" s="166"/>
      <c r="P50" s="166"/>
      <c r="Q50" s="156"/>
    </row>
    <row r="51" spans="2:17" x14ac:dyDescent="0.25">
      <c r="B51" s="867" t="s">
        <v>131</v>
      </c>
      <c r="C51" s="746"/>
      <c r="D51" s="51"/>
      <c r="E51" s="51"/>
      <c r="F51" s="51"/>
      <c r="G51" s="51"/>
      <c r="H51" s="51"/>
      <c r="I51" s="123"/>
      <c r="K51" s="183"/>
      <c r="L51" s="184"/>
      <c r="M51" s="184"/>
      <c r="N51" s="184"/>
      <c r="O51" s="184"/>
      <c r="P51" s="184"/>
      <c r="Q51" s="185"/>
    </row>
    <row r="52" spans="2:17" x14ac:dyDescent="0.2">
      <c r="B52" s="56"/>
      <c r="C52" s="51"/>
      <c r="D52" s="51"/>
      <c r="E52" s="51"/>
      <c r="F52" s="51"/>
      <c r="G52" s="51"/>
      <c r="H52" s="51"/>
      <c r="I52" s="123"/>
    </row>
    <row r="53" spans="2:17" x14ac:dyDescent="0.2">
      <c r="B53" s="56"/>
      <c r="C53" s="51"/>
      <c r="D53" s="51"/>
      <c r="E53" s="51"/>
      <c r="F53" s="51"/>
      <c r="G53" s="51"/>
      <c r="H53" s="51"/>
      <c r="I53" s="123"/>
    </row>
    <row r="54" spans="2:17" x14ac:dyDescent="0.25">
      <c r="B54" s="862" t="s">
        <v>123</v>
      </c>
      <c r="C54" s="863"/>
      <c r="D54" s="830" t="s">
        <v>177</v>
      </c>
      <c r="E54" s="830"/>
      <c r="F54" s="830"/>
      <c r="G54" s="830"/>
      <c r="H54" s="830"/>
      <c r="I54" s="123"/>
    </row>
    <row r="55" spans="2:17" x14ac:dyDescent="0.2">
      <c r="B55" s="56"/>
      <c r="C55" s="51"/>
      <c r="D55" s="51"/>
      <c r="E55" s="51"/>
      <c r="F55" s="51"/>
      <c r="G55" s="51"/>
      <c r="H55" s="51"/>
      <c r="I55" s="123"/>
    </row>
    <row r="56" spans="2:17" x14ac:dyDescent="0.25">
      <c r="B56" s="862" t="s">
        <v>125</v>
      </c>
      <c r="C56" s="863"/>
      <c r="D56" s="868">
        <f>D11</f>
        <v>2737000</v>
      </c>
      <c r="E56" s="830"/>
      <c r="F56" s="830"/>
      <c r="G56" s="830"/>
      <c r="H56" s="830"/>
      <c r="I56" s="123"/>
    </row>
    <row r="57" spans="2:17" x14ac:dyDescent="0.2">
      <c r="B57" s="56"/>
      <c r="C57" s="51"/>
      <c r="D57" s="51"/>
      <c r="E57" s="51"/>
      <c r="F57" s="51"/>
      <c r="G57" s="51"/>
      <c r="H57" s="51"/>
      <c r="I57" s="123"/>
    </row>
    <row r="58" spans="2:17" x14ac:dyDescent="0.2">
      <c r="B58" s="56"/>
      <c r="C58" s="51"/>
      <c r="D58" s="51"/>
      <c r="E58" s="51"/>
      <c r="F58" s="51"/>
      <c r="G58" s="51"/>
      <c r="H58" s="51"/>
      <c r="I58" s="123"/>
    </row>
    <row r="59" spans="2:17" x14ac:dyDescent="0.2">
      <c r="B59" s="56"/>
      <c r="C59" s="51"/>
      <c r="D59" s="51"/>
      <c r="E59" s="51"/>
      <c r="F59" s="51"/>
      <c r="G59" s="51"/>
      <c r="H59" s="51"/>
      <c r="I59" s="123"/>
    </row>
    <row r="60" spans="2:17" x14ac:dyDescent="0.2">
      <c r="B60" s="56"/>
      <c r="C60" s="51"/>
      <c r="D60" s="51"/>
      <c r="E60" s="51"/>
      <c r="F60" s="898" t="s">
        <v>26</v>
      </c>
      <c r="G60" s="898"/>
      <c r="H60" s="898"/>
      <c r="I60" s="123"/>
    </row>
    <row r="61" spans="2:17" x14ac:dyDescent="0.2">
      <c r="B61" s="56"/>
      <c r="C61" s="51"/>
      <c r="D61" s="51"/>
      <c r="E61" s="51"/>
      <c r="F61" s="899"/>
      <c r="G61" s="899"/>
      <c r="H61" s="899"/>
      <c r="I61" s="123"/>
    </row>
    <row r="62" spans="2:17" x14ac:dyDescent="0.25">
      <c r="B62" s="56"/>
      <c r="C62" s="51"/>
      <c r="D62" s="51"/>
      <c r="E62" s="51"/>
      <c r="F62" s="773" t="s">
        <v>51</v>
      </c>
      <c r="G62" s="773"/>
      <c r="H62" s="773"/>
      <c r="I62" s="123"/>
    </row>
    <row r="63" spans="2:17" x14ac:dyDescent="0.25">
      <c r="B63" s="35"/>
      <c r="C63" s="36"/>
      <c r="D63" s="36"/>
      <c r="E63" s="36"/>
      <c r="F63" s="36"/>
      <c r="G63" s="36"/>
      <c r="H63" s="36"/>
      <c r="I63" s="141"/>
    </row>
    <row r="64" spans="2:17" x14ac:dyDescent="0.25">
      <c r="B64" s="148"/>
      <c r="C64" s="149"/>
      <c r="D64" s="149"/>
      <c r="E64" s="149"/>
      <c r="F64" s="149"/>
      <c r="G64" s="149"/>
      <c r="H64" s="149"/>
      <c r="I64" s="150"/>
    </row>
  </sheetData>
  <mergeCells count="89">
    <mergeCell ref="F62:H62"/>
    <mergeCell ref="K46:L47"/>
    <mergeCell ref="K45:L45"/>
    <mergeCell ref="G46:I46"/>
    <mergeCell ref="K44:L44"/>
    <mergeCell ref="F60:H61"/>
    <mergeCell ref="B26:C26"/>
    <mergeCell ref="B32:C32"/>
    <mergeCell ref="F36:G36"/>
    <mergeCell ref="B39:C39"/>
    <mergeCell ref="D26:I26"/>
    <mergeCell ref="H38:I38"/>
    <mergeCell ref="F38:G38"/>
    <mergeCell ref="H39:I39"/>
    <mergeCell ref="B38:C38"/>
    <mergeCell ref="B37:C37"/>
    <mergeCell ref="D37:E37"/>
    <mergeCell ref="F37:G37"/>
    <mergeCell ref="H37:I37"/>
    <mergeCell ref="D28:E28"/>
    <mergeCell ref="F28:G28"/>
    <mergeCell ref="H28:I28"/>
    <mergeCell ref="D29:E29"/>
    <mergeCell ref="H32:I32"/>
    <mergeCell ref="D33:E33"/>
    <mergeCell ref="F34:G34"/>
    <mergeCell ref="B35:C35"/>
    <mergeCell ref="D35:E35"/>
    <mergeCell ref="D32:E32"/>
    <mergeCell ref="F35:G35"/>
    <mergeCell ref="H33:I33"/>
    <mergeCell ref="D34:E34"/>
    <mergeCell ref="B34:C34"/>
    <mergeCell ref="H35:I35"/>
    <mergeCell ref="C23:D23"/>
    <mergeCell ref="F30:G30"/>
    <mergeCell ref="B25:C25"/>
    <mergeCell ref="D25:E25"/>
    <mergeCell ref="B2:E2"/>
    <mergeCell ref="D24:E24"/>
    <mergeCell ref="B30:C30"/>
    <mergeCell ref="D30:E30"/>
    <mergeCell ref="B24:C24"/>
    <mergeCell ref="F24:I24"/>
    <mergeCell ref="F19:I20"/>
    <mergeCell ref="B17:I17"/>
    <mergeCell ref="F25:I25"/>
    <mergeCell ref="H29:I29"/>
    <mergeCell ref="B29:C29"/>
    <mergeCell ref="F29:G29"/>
    <mergeCell ref="D40:F40"/>
    <mergeCell ref="B51:C51"/>
    <mergeCell ref="B31:C31"/>
    <mergeCell ref="L31:M31"/>
    <mergeCell ref="D31:E31"/>
    <mergeCell ref="D39:E39"/>
    <mergeCell ref="F33:G33"/>
    <mergeCell ref="B33:C33"/>
    <mergeCell ref="F32:G32"/>
    <mergeCell ref="L34:P34"/>
    <mergeCell ref="G40:I40"/>
    <mergeCell ref="H34:I34"/>
    <mergeCell ref="F39:G39"/>
    <mergeCell ref="B56:C56"/>
    <mergeCell ref="D38:E38"/>
    <mergeCell ref="D41:F41"/>
    <mergeCell ref="B42:F42"/>
    <mergeCell ref="D36:E36"/>
    <mergeCell ref="B36:C36"/>
    <mergeCell ref="B54:C54"/>
    <mergeCell ref="D56:H56"/>
    <mergeCell ref="G41:I42"/>
    <mergeCell ref="B48:D48"/>
    <mergeCell ref="D54:H54"/>
    <mergeCell ref="B40:C40"/>
    <mergeCell ref="B46:D47"/>
    <mergeCell ref="B43:F43"/>
    <mergeCell ref="B41:C41"/>
    <mergeCell ref="H36:I36"/>
    <mergeCell ref="K18:M19"/>
    <mergeCell ref="F31:G31"/>
    <mergeCell ref="L27:M27"/>
    <mergeCell ref="H31:I31"/>
    <mergeCell ref="L28:M28"/>
    <mergeCell ref="F21:H21"/>
    <mergeCell ref="L21:M21"/>
    <mergeCell ref="L29:M29"/>
    <mergeCell ref="L30:M30"/>
    <mergeCell ref="H30:I30"/>
  </mergeCells>
  <hyperlinks>
    <hyperlink ref="L31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Q70"/>
  <sheetViews>
    <sheetView zoomScale="73" workbookViewId="0">
      <selection activeCell="F7" sqref="F7"/>
    </sheetView>
  </sheetViews>
  <sheetFormatPr baseColWidth="10" defaultColWidth="9" defaultRowHeight="15" x14ac:dyDescent="0.25"/>
  <cols>
    <col min="1" max="1" width="11" customWidth="1"/>
    <col min="2" max="2" width="21.7109375" customWidth="1"/>
    <col min="3" max="3" width="18.85546875" customWidth="1"/>
    <col min="4" max="4" width="19.5703125" customWidth="1"/>
    <col min="5" max="5" width="24.28515625" customWidth="1"/>
    <col min="6" max="6" width="21.140625" customWidth="1"/>
    <col min="7" max="7" width="17.140625" customWidth="1"/>
    <col min="8" max="9" width="11"/>
    <col min="10" max="10" width="15.7109375" customWidth="1"/>
    <col min="11" max="11" width="20.140625" customWidth="1"/>
    <col min="12" max="12" width="15.28515625" customWidth="1"/>
    <col min="13" max="13" width="14.28515625" customWidth="1"/>
    <col min="14" max="14" width="11"/>
    <col min="15" max="15" width="14.5703125" customWidth="1"/>
    <col min="16" max="16" width="15.28515625" customWidth="1"/>
    <col min="17" max="17" width="12.85546875" customWidth="1"/>
    <col min="18" max="256" width="11" customWidth="1"/>
  </cols>
  <sheetData>
    <row r="2" spans="2:17" x14ac:dyDescent="0.2">
      <c r="B2" s="777" t="s">
        <v>210</v>
      </c>
      <c r="C2" s="777"/>
      <c r="D2" s="777"/>
      <c r="E2" s="777"/>
    </row>
    <row r="3" spans="2:17" x14ac:dyDescent="0.2">
      <c r="B3" s="30"/>
      <c r="C3" s="30"/>
      <c r="D3" s="30"/>
      <c r="E3" s="30"/>
    </row>
    <row r="4" spans="2:17" x14ac:dyDescent="0.2">
      <c r="B4" s="24" t="s">
        <v>10</v>
      </c>
      <c r="C4" s="24" t="s">
        <v>53</v>
      </c>
      <c r="D4" s="24" t="s">
        <v>13</v>
      </c>
      <c r="E4" s="24" t="s">
        <v>14</v>
      </c>
    </row>
    <row r="5" spans="2:17" x14ac:dyDescent="0.2">
      <c r="B5" s="30">
        <v>511003</v>
      </c>
      <c r="C5" s="30" t="s">
        <v>184</v>
      </c>
      <c r="D5" s="73">
        <v>5000000</v>
      </c>
      <c r="E5" s="73"/>
    </row>
    <row r="6" spans="2:17" x14ac:dyDescent="0.25">
      <c r="B6" s="30">
        <v>240205</v>
      </c>
      <c r="C6" s="30" t="s">
        <v>155</v>
      </c>
      <c r="D6" s="73"/>
      <c r="E6" s="73">
        <f>D5*3.5%</f>
        <v>175000.00000000003</v>
      </c>
      <c r="G6" s="72"/>
    </row>
    <row r="7" spans="2:17" x14ac:dyDescent="0.2">
      <c r="B7" s="30">
        <v>240501</v>
      </c>
      <c r="C7" s="30" t="s">
        <v>185</v>
      </c>
      <c r="D7" s="73"/>
      <c r="E7" s="73">
        <f>D5*6/1000</f>
        <v>30000</v>
      </c>
    </row>
    <row r="8" spans="2:17" x14ac:dyDescent="0.2">
      <c r="B8" s="30">
        <v>110201</v>
      </c>
      <c r="C8" s="30" t="s">
        <v>186</v>
      </c>
      <c r="D8" s="73"/>
      <c r="E8" s="73">
        <f>D5-E6-E7</f>
        <v>4795000</v>
      </c>
    </row>
    <row r="9" spans="2:17" x14ac:dyDescent="0.25">
      <c r="B9" s="30"/>
      <c r="C9" s="30"/>
      <c r="D9" s="186"/>
      <c r="E9" s="186"/>
    </row>
    <row r="10" spans="2:17" x14ac:dyDescent="0.25">
      <c r="B10" s="30"/>
      <c r="C10" s="30" t="s">
        <v>187</v>
      </c>
      <c r="D10" s="29">
        <f>D5</f>
        <v>5000000</v>
      </c>
      <c r="E10" s="29">
        <f>E6+E7+E8</f>
        <v>5000000</v>
      </c>
    </row>
    <row r="11" spans="2:17" x14ac:dyDescent="0.2">
      <c r="B11" s="30"/>
      <c r="C11" s="30"/>
      <c r="D11" s="30"/>
      <c r="E11" s="30"/>
    </row>
    <row r="12" spans="2:17" x14ac:dyDescent="0.2">
      <c r="B12" s="30"/>
      <c r="C12" s="30"/>
      <c r="D12" s="30"/>
      <c r="E12" s="30"/>
    </row>
    <row r="13" spans="2:17" x14ac:dyDescent="0.2">
      <c r="B13" s="30"/>
      <c r="C13" s="30"/>
      <c r="D13" s="30"/>
      <c r="E13" s="30"/>
    </row>
    <row r="14" spans="2:17" x14ac:dyDescent="0.2">
      <c r="B14" s="30" t="s">
        <v>188</v>
      </c>
      <c r="C14" s="30"/>
      <c r="D14" s="30"/>
      <c r="E14" s="30"/>
    </row>
    <row r="16" spans="2:17" ht="33.75" x14ac:dyDescent="0.25">
      <c r="B16" s="187"/>
      <c r="C16" s="188"/>
      <c r="D16" s="188"/>
      <c r="E16" s="188"/>
      <c r="F16" s="188"/>
      <c r="G16" s="188"/>
      <c r="H16" s="189"/>
      <c r="J16" s="901" t="s">
        <v>72</v>
      </c>
      <c r="K16" s="902"/>
      <c r="L16" s="902"/>
      <c r="M16" s="902"/>
      <c r="N16" s="902"/>
      <c r="O16" s="902"/>
      <c r="P16" s="902"/>
      <c r="Q16" s="903"/>
    </row>
    <row r="17" spans="2:17" ht="40.5" customHeight="1" x14ac:dyDescent="0.25">
      <c r="B17" s="190"/>
      <c r="C17" s="930" t="s">
        <v>189</v>
      </c>
      <c r="D17" s="746"/>
      <c r="E17" s="746"/>
      <c r="F17" s="746"/>
      <c r="G17" s="746"/>
      <c r="H17" s="191"/>
      <c r="J17" s="82"/>
      <c r="K17" s="83"/>
      <c r="L17" s="83"/>
      <c r="M17" s="83"/>
      <c r="N17" s="83"/>
      <c r="O17" s="83"/>
      <c r="P17" s="83"/>
      <c r="Q17" s="90"/>
    </row>
    <row r="18" spans="2:17" ht="33" customHeight="1" x14ac:dyDescent="0.25">
      <c r="B18" s="190"/>
      <c r="C18" s="746"/>
      <c r="D18" s="746"/>
      <c r="E18" s="746"/>
      <c r="F18" s="746"/>
      <c r="G18" s="746"/>
      <c r="H18" s="191"/>
      <c r="J18" s="82"/>
      <c r="K18" s="83"/>
      <c r="L18" s="83"/>
      <c r="M18" s="83"/>
      <c r="N18" s="840" t="s">
        <v>88</v>
      </c>
      <c r="O18" s="840"/>
      <c r="P18" s="840"/>
      <c r="Q18" s="841"/>
    </row>
    <row r="19" spans="2:17" ht="41.25" customHeight="1" x14ac:dyDescent="0.4">
      <c r="B19" s="190"/>
      <c r="C19" s="192"/>
      <c r="D19" s="192"/>
      <c r="E19" s="192"/>
      <c r="F19" s="192"/>
      <c r="G19" s="192"/>
      <c r="H19" s="191"/>
      <c r="J19" s="82"/>
      <c r="K19" s="83"/>
      <c r="L19" s="83"/>
      <c r="M19" s="83"/>
      <c r="N19" s="840"/>
      <c r="O19" s="840"/>
      <c r="P19" s="840"/>
      <c r="Q19" s="841"/>
    </row>
    <row r="20" spans="2:17" ht="27.75" x14ac:dyDescent="0.4">
      <c r="B20" s="190"/>
      <c r="C20" s="932"/>
      <c r="D20" s="746"/>
      <c r="E20" s="192"/>
      <c r="F20" s="192"/>
      <c r="G20" s="192"/>
      <c r="H20" s="191"/>
      <c r="J20" s="82"/>
      <c r="K20" s="83"/>
      <c r="L20" s="83"/>
      <c r="M20" s="83"/>
      <c r="N20" s="860" t="s">
        <v>89</v>
      </c>
      <c r="O20" s="836"/>
      <c r="P20" s="837"/>
      <c r="Q20" s="138">
        <v>4</v>
      </c>
    </row>
    <row r="21" spans="2:17" x14ac:dyDescent="0.25">
      <c r="B21" s="190"/>
      <c r="C21" s="193" t="s">
        <v>190</v>
      </c>
      <c r="D21" s="194">
        <v>284513021</v>
      </c>
      <c r="E21" s="41"/>
      <c r="F21" s="195" t="s">
        <v>3</v>
      </c>
      <c r="G21" s="196">
        <v>44469</v>
      </c>
      <c r="H21" s="191"/>
      <c r="J21" s="82"/>
      <c r="K21" s="83"/>
      <c r="L21" s="83"/>
      <c r="M21" s="83"/>
      <c r="N21" s="83"/>
      <c r="O21" s="83"/>
      <c r="P21" s="83"/>
      <c r="Q21" s="90"/>
    </row>
    <row r="22" spans="2:17" x14ac:dyDescent="0.25">
      <c r="B22" s="190"/>
      <c r="C22" s="193" t="s">
        <v>142</v>
      </c>
      <c r="D22" s="41" t="s">
        <v>213</v>
      </c>
      <c r="E22" s="41"/>
      <c r="F22" s="195" t="s">
        <v>94</v>
      </c>
      <c r="G22" s="197">
        <v>4</v>
      </c>
      <c r="H22" s="191"/>
      <c r="J22" s="95" t="s">
        <v>1</v>
      </c>
      <c r="K22" s="823" t="s">
        <v>2</v>
      </c>
      <c r="L22" s="843"/>
      <c r="M22" s="96" t="s">
        <v>3</v>
      </c>
      <c r="N22" s="97">
        <v>30</v>
      </c>
      <c r="O22" s="97">
        <v>9</v>
      </c>
      <c r="P22" s="97">
        <v>2021</v>
      </c>
      <c r="Q22" s="98" t="s">
        <v>92</v>
      </c>
    </row>
    <row r="23" spans="2:17" x14ac:dyDescent="0.25">
      <c r="B23" s="190"/>
      <c r="C23" s="193" t="s">
        <v>146</v>
      </c>
      <c r="D23" s="101">
        <v>3128732545</v>
      </c>
      <c r="E23" s="41"/>
      <c r="F23" s="198"/>
      <c r="G23" s="198"/>
      <c r="H23" s="191"/>
      <c r="J23" s="821" t="s">
        <v>95</v>
      </c>
      <c r="K23" s="822"/>
      <c r="L23" s="823" t="s">
        <v>212</v>
      </c>
      <c r="M23" s="843"/>
      <c r="N23" s="844">
        <f>D10</f>
        <v>5000000</v>
      </c>
      <c r="O23" s="847"/>
      <c r="P23" s="847"/>
      <c r="Q23" s="845"/>
    </row>
    <row r="24" spans="2:17" x14ac:dyDescent="0.25">
      <c r="B24" s="190"/>
      <c r="C24" s="193" t="s">
        <v>160</v>
      </c>
      <c r="D24" s="41" t="s">
        <v>214</v>
      </c>
      <c r="E24" s="41"/>
      <c r="F24" s="198"/>
      <c r="G24" s="198"/>
      <c r="H24" s="191"/>
      <c r="J24" s="821" t="s">
        <v>97</v>
      </c>
      <c r="K24" s="822"/>
      <c r="L24" s="823" t="s">
        <v>159</v>
      </c>
      <c r="M24" s="851"/>
      <c r="N24" s="823"/>
      <c r="O24" s="824"/>
      <c r="P24" s="824"/>
      <c r="Q24" s="825"/>
    </row>
    <row r="25" spans="2:17" x14ac:dyDescent="0.25">
      <c r="B25" s="190"/>
      <c r="C25" s="198"/>
      <c r="D25" s="198"/>
      <c r="E25" s="198"/>
      <c r="F25" s="198"/>
      <c r="G25" s="198"/>
      <c r="H25" s="191"/>
      <c r="J25" s="821" t="s">
        <v>99</v>
      </c>
      <c r="K25" s="822"/>
      <c r="L25" s="823" t="s">
        <v>211</v>
      </c>
      <c r="M25" s="824"/>
      <c r="N25" s="824"/>
      <c r="O25" s="824"/>
      <c r="P25" s="824"/>
      <c r="Q25" s="825"/>
    </row>
    <row r="26" spans="2:17" ht="15.75" x14ac:dyDescent="0.25">
      <c r="B26" s="190"/>
      <c r="C26" s="934" t="s">
        <v>100</v>
      </c>
      <c r="D26" s="746"/>
      <c r="E26" s="198"/>
      <c r="F26" s="199"/>
      <c r="G26" s="198"/>
      <c r="H26" s="191"/>
      <c r="J26" s="103"/>
      <c r="K26" s="104"/>
      <c r="L26" s="104"/>
      <c r="M26" s="104"/>
      <c r="N26" s="105"/>
      <c r="O26" s="105"/>
      <c r="P26" s="105"/>
      <c r="Q26" s="106"/>
    </row>
    <row r="27" spans="2:17" x14ac:dyDescent="0.25">
      <c r="B27" s="190"/>
      <c r="C27" s="852" t="s">
        <v>82</v>
      </c>
      <c r="D27" s="853"/>
      <c r="E27" s="198"/>
      <c r="F27" s="199"/>
      <c r="G27" s="198"/>
      <c r="H27" s="191"/>
      <c r="J27" s="108" t="s">
        <v>191</v>
      </c>
      <c r="K27" s="97" t="s">
        <v>50</v>
      </c>
      <c r="L27" s="819" t="s">
        <v>102</v>
      </c>
      <c r="M27" s="820"/>
      <c r="N27" s="819" t="s">
        <v>103</v>
      </c>
      <c r="O27" s="820"/>
      <c r="P27" s="819" t="s">
        <v>104</v>
      </c>
      <c r="Q27" s="846"/>
    </row>
    <row r="28" spans="2:17" x14ac:dyDescent="0.25">
      <c r="B28" s="190"/>
      <c r="C28" s="852" t="s">
        <v>136</v>
      </c>
      <c r="D28" s="853"/>
      <c r="E28" s="198"/>
      <c r="F28" s="199"/>
      <c r="G28" s="198"/>
      <c r="H28" s="191"/>
      <c r="J28" s="838" t="s">
        <v>10</v>
      </c>
      <c r="K28" s="839"/>
      <c r="L28" s="848" t="s">
        <v>8</v>
      </c>
      <c r="M28" s="822"/>
      <c r="N28" s="848" t="s">
        <v>13</v>
      </c>
      <c r="O28" s="851"/>
      <c r="P28" s="832" t="s">
        <v>14</v>
      </c>
      <c r="Q28" s="857"/>
    </row>
    <row r="29" spans="2:17" x14ac:dyDescent="0.25">
      <c r="B29" s="190"/>
      <c r="C29" s="852">
        <v>3212589438</v>
      </c>
      <c r="D29" s="853"/>
      <c r="E29" s="198"/>
      <c r="F29" s="199"/>
      <c r="G29" s="198"/>
      <c r="H29" s="191"/>
      <c r="J29" s="849">
        <f>B5</f>
        <v>511003</v>
      </c>
      <c r="K29" s="850"/>
      <c r="L29" s="823" t="str">
        <f>C5</f>
        <v>Adecuaciones</v>
      </c>
      <c r="M29" s="824"/>
      <c r="N29" s="842">
        <f>D5</f>
        <v>5000000</v>
      </c>
      <c r="O29" s="843"/>
      <c r="P29" s="844"/>
      <c r="Q29" s="845"/>
    </row>
    <row r="30" spans="2:17" ht="15" customHeight="1" x14ac:dyDescent="0.25">
      <c r="B30" s="190"/>
      <c r="C30" s="904" t="s">
        <v>137</v>
      </c>
      <c r="D30" s="853"/>
      <c r="E30" s="198"/>
      <c r="F30" s="199"/>
      <c r="G30" s="200"/>
      <c r="H30" s="191"/>
      <c r="J30" s="849">
        <f>B6</f>
        <v>240205</v>
      </c>
      <c r="K30" s="850"/>
      <c r="L30" s="823" t="str">
        <f>C6</f>
        <v xml:space="preserve">Rete fuente </v>
      </c>
      <c r="M30" s="824"/>
      <c r="N30" s="842"/>
      <c r="O30" s="843"/>
      <c r="P30" s="844">
        <f>E6</f>
        <v>175000.00000000003</v>
      </c>
      <c r="Q30" s="845"/>
    </row>
    <row r="31" spans="2:17" x14ac:dyDescent="0.25">
      <c r="B31" s="190"/>
      <c r="C31" s="933"/>
      <c r="D31" s="746"/>
      <c r="E31" s="198"/>
      <c r="F31" s="198"/>
      <c r="G31" s="198"/>
      <c r="H31" s="191"/>
      <c r="J31" s="849">
        <f>B7</f>
        <v>240501</v>
      </c>
      <c r="K31" s="850"/>
      <c r="L31" s="823" t="str">
        <f>C7</f>
        <v>Rete ica</v>
      </c>
      <c r="M31" s="824"/>
      <c r="N31" s="848"/>
      <c r="O31" s="851"/>
      <c r="P31" s="842">
        <f>E7</f>
        <v>30000</v>
      </c>
      <c r="Q31" s="825"/>
    </row>
    <row r="32" spans="2:17" x14ac:dyDescent="0.25">
      <c r="B32" s="190"/>
      <c r="C32" s="198"/>
      <c r="D32" s="198"/>
      <c r="E32" s="198"/>
      <c r="F32" s="198"/>
      <c r="G32" s="198"/>
      <c r="H32" s="191"/>
      <c r="J32" s="849">
        <f>B8</f>
        <v>110201</v>
      </c>
      <c r="K32" s="850"/>
      <c r="L32" s="823" t="str">
        <f>C8</f>
        <v>Bancos</v>
      </c>
      <c r="M32" s="824"/>
      <c r="N32" s="848"/>
      <c r="O32" s="851"/>
      <c r="P32" s="842">
        <f>E8</f>
        <v>4795000</v>
      </c>
      <c r="Q32" s="825"/>
    </row>
    <row r="33" spans="1:17" x14ac:dyDescent="0.25">
      <c r="B33" s="190"/>
      <c r="C33" s="931" t="s">
        <v>105</v>
      </c>
      <c r="D33" s="759"/>
      <c r="E33" s="759"/>
      <c r="F33" s="759"/>
      <c r="G33" s="759"/>
      <c r="H33" s="191"/>
      <c r="J33" s="849"/>
      <c r="K33" s="850"/>
      <c r="L33" s="823"/>
      <c r="M33" s="824"/>
      <c r="N33" s="848"/>
      <c r="O33" s="851"/>
      <c r="P33" s="842"/>
      <c r="Q33" s="825"/>
    </row>
    <row r="34" spans="1:17" x14ac:dyDescent="0.25">
      <c r="B34" s="190"/>
      <c r="C34" s="201" t="s">
        <v>106</v>
      </c>
      <c r="D34" s="201" t="s">
        <v>107</v>
      </c>
      <c r="E34" s="201" t="s">
        <v>108</v>
      </c>
      <c r="F34" s="201" t="s">
        <v>109</v>
      </c>
      <c r="G34" s="201" t="s">
        <v>110</v>
      </c>
      <c r="H34" s="191"/>
      <c r="J34" s="838"/>
      <c r="K34" s="839"/>
      <c r="L34" s="823"/>
      <c r="M34" s="824"/>
      <c r="N34" s="848"/>
      <c r="O34" s="851"/>
      <c r="P34" s="823"/>
      <c r="Q34" s="825"/>
    </row>
    <row r="35" spans="1:17" x14ac:dyDescent="0.25">
      <c r="B35" s="190"/>
      <c r="C35" s="202">
        <v>1</v>
      </c>
      <c r="D35" s="203" t="s">
        <v>192</v>
      </c>
      <c r="E35" s="204">
        <v>1</v>
      </c>
      <c r="F35" s="205">
        <f>D5</f>
        <v>5000000</v>
      </c>
      <c r="G35" s="205">
        <f>F35</f>
        <v>5000000</v>
      </c>
      <c r="H35" s="191"/>
      <c r="J35" s="838"/>
      <c r="K35" s="839"/>
      <c r="L35" s="823"/>
      <c r="M35" s="824"/>
      <c r="N35" s="848"/>
      <c r="O35" s="851"/>
      <c r="P35" s="823"/>
      <c r="Q35" s="825"/>
    </row>
    <row r="36" spans="1:17" x14ac:dyDescent="0.25">
      <c r="B36" s="190"/>
      <c r="C36" s="202"/>
      <c r="D36" s="203"/>
      <c r="E36" s="204"/>
      <c r="F36" s="206"/>
      <c r="G36" s="206"/>
      <c r="H36" s="191"/>
      <c r="J36" s="838"/>
      <c r="K36" s="839"/>
      <c r="L36" s="823"/>
      <c r="M36" s="824"/>
      <c r="N36" s="882"/>
      <c r="O36" s="883"/>
      <c r="P36" s="858"/>
      <c r="Q36" s="859"/>
    </row>
    <row r="37" spans="1:17" x14ac:dyDescent="0.25">
      <c r="B37" s="190"/>
      <c r="C37" s="202"/>
      <c r="D37" s="203"/>
      <c r="E37" s="204"/>
      <c r="F37" s="206"/>
      <c r="G37" s="206"/>
      <c r="H37" s="191"/>
      <c r="J37" s="838"/>
      <c r="K37" s="839"/>
      <c r="L37" s="823" t="s">
        <v>163</v>
      </c>
      <c r="M37" s="824"/>
      <c r="N37" s="833">
        <f>N29+N30</f>
        <v>5000000</v>
      </c>
      <c r="O37" s="861"/>
      <c r="P37" s="833">
        <f>P30+P31+P32</f>
        <v>5000000</v>
      </c>
      <c r="Q37" s="834"/>
    </row>
    <row r="38" spans="1:17" x14ac:dyDescent="0.25">
      <c r="B38" s="190"/>
      <c r="C38" s="202"/>
      <c r="D38" s="203"/>
      <c r="E38" s="204"/>
      <c r="F38" s="206"/>
      <c r="G38" s="206"/>
      <c r="H38" s="191"/>
      <c r="J38" s="838"/>
      <c r="K38" s="839"/>
      <c r="L38" s="823"/>
      <c r="M38" s="824"/>
      <c r="N38" s="848"/>
      <c r="O38" s="851"/>
      <c r="P38" s="823"/>
      <c r="Q38" s="825"/>
    </row>
    <row r="39" spans="1:17" x14ac:dyDescent="0.25">
      <c r="B39" s="190"/>
      <c r="C39" s="202"/>
      <c r="D39" s="203"/>
      <c r="E39" s="204"/>
      <c r="F39" s="206"/>
      <c r="G39" s="206"/>
      <c r="H39" s="191"/>
      <c r="J39" s="831" t="s">
        <v>113</v>
      </c>
      <c r="K39" s="832"/>
      <c r="L39" s="832" t="s">
        <v>114</v>
      </c>
      <c r="M39" s="832"/>
      <c r="N39" s="832"/>
      <c r="O39" s="832" t="s">
        <v>24</v>
      </c>
      <c r="P39" s="832"/>
      <c r="Q39" s="857"/>
    </row>
    <row r="40" spans="1:17" ht="57.75" customHeight="1" x14ac:dyDescent="0.25">
      <c r="B40" s="190"/>
      <c r="C40" s="202"/>
      <c r="D40" s="203"/>
      <c r="E40" s="204"/>
      <c r="F40" s="206"/>
      <c r="G40" s="206"/>
      <c r="H40" s="191"/>
      <c r="J40" s="879" t="s">
        <v>29</v>
      </c>
      <c r="K40" s="880"/>
      <c r="L40" s="864" t="s">
        <v>26</v>
      </c>
      <c r="M40" s="865"/>
      <c r="N40" s="866"/>
      <c r="O40" s="873"/>
      <c r="P40" s="874"/>
      <c r="Q40" s="875"/>
    </row>
    <row r="41" spans="1:17" ht="27.75" customHeight="1" x14ac:dyDescent="0.25">
      <c r="B41" s="190"/>
      <c r="C41" s="202"/>
      <c r="D41" s="203"/>
      <c r="E41" s="203"/>
      <c r="F41" s="203"/>
      <c r="G41" s="203"/>
      <c r="H41" s="191"/>
      <c r="J41" s="922" t="s">
        <v>115</v>
      </c>
      <c r="K41" s="923"/>
      <c r="L41" s="923"/>
      <c r="M41" s="923"/>
      <c r="N41" s="924"/>
      <c r="O41" s="876"/>
      <c r="P41" s="877"/>
      <c r="Q41" s="878"/>
    </row>
    <row r="42" spans="1:17" ht="21.75" x14ac:dyDescent="0.25">
      <c r="B42" s="190"/>
      <c r="C42" s="198"/>
      <c r="D42" s="198"/>
      <c r="E42" s="198"/>
      <c r="F42" s="198"/>
      <c r="G42" s="198"/>
      <c r="H42" s="191"/>
      <c r="J42" s="887" t="s">
        <v>26</v>
      </c>
      <c r="K42" s="888"/>
      <c r="L42" s="888"/>
      <c r="M42" s="888"/>
      <c r="N42" s="889"/>
      <c r="O42" s="118" t="s">
        <v>49</v>
      </c>
      <c r="P42" s="118" t="s">
        <v>127</v>
      </c>
      <c r="Q42" s="119" t="s">
        <v>215</v>
      </c>
    </row>
    <row r="43" spans="1:17" ht="18" x14ac:dyDescent="0.25">
      <c r="B43" s="937" t="s">
        <v>116</v>
      </c>
      <c r="C43" s="872"/>
      <c r="D43" s="41"/>
      <c r="E43" s="198"/>
      <c r="F43" s="198"/>
      <c r="G43" s="198"/>
      <c r="H43" s="191"/>
    </row>
    <row r="44" spans="1:17" x14ac:dyDescent="0.25">
      <c r="B44" s="935" t="s">
        <v>193</v>
      </c>
      <c r="C44" s="936"/>
      <c r="D44" s="41"/>
      <c r="E44" s="198"/>
      <c r="F44" s="207" t="s">
        <v>117</v>
      </c>
      <c r="G44" s="208">
        <f>+G35</f>
        <v>5000000</v>
      </c>
      <c r="H44" s="191"/>
    </row>
    <row r="45" spans="1:17" x14ac:dyDescent="0.25">
      <c r="B45" s="935"/>
      <c r="C45" s="936"/>
      <c r="D45" s="41"/>
      <c r="E45" s="198"/>
      <c r="F45" s="207"/>
      <c r="G45" s="208"/>
      <c r="H45" s="191"/>
    </row>
    <row r="46" spans="1:17" x14ac:dyDescent="0.25">
      <c r="B46" s="209"/>
      <c r="C46" s="210"/>
      <c r="D46" s="210"/>
      <c r="E46" s="198"/>
      <c r="F46" s="211"/>
      <c r="G46" s="212"/>
      <c r="H46" s="191"/>
    </row>
    <row r="47" spans="1:17" x14ac:dyDescent="0.25">
      <c r="A47" s="213"/>
      <c r="B47" s="198"/>
      <c r="C47" s="198"/>
      <c r="D47" s="198"/>
      <c r="E47" s="198"/>
      <c r="F47" s="207" t="s">
        <v>122</v>
      </c>
      <c r="G47" s="214">
        <f>G44-G45-G46</f>
        <v>5000000</v>
      </c>
      <c r="H47" s="191"/>
    </row>
    <row r="48" spans="1:17" x14ac:dyDescent="0.25">
      <c r="B48" s="190"/>
      <c r="C48" s="198"/>
      <c r="D48" s="198"/>
      <c r="E48" s="198"/>
      <c r="F48" s="198"/>
      <c r="G48" s="198"/>
      <c r="H48" s="191"/>
    </row>
    <row r="49" spans="2:9" x14ac:dyDescent="0.25">
      <c r="B49" s="215"/>
      <c r="C49" s="216"/>
      <c r="D49" s="216"/>
      <c r="E49" s="216"/>
      <c r="F49" s="216"/>
      <c r="G49" s="216"/>
      <c r="H49" s="217"/>
    </row>
    <row r="52" spans="2:9" ht="15.75" x14ac:dyDescent="0.25">
      <c r="B52" s="869" t="s">
        <v>59</v>
      </c>
      <c r="C52" s="870"/>
      <c r="D52" s="870"/>
      <c r="E52" s="122"/>
      <c r="F52" s="122"/>
      <c r="G52" s="893" t="s">
        <v>194</v>
      </c>
      <c r="H52" s="894"/>
      <c r="I52" s="895"/>
    </row>
    <row r="53" spans="2:9" x14ac:dyDescent="0.2">
      <c r="B53" s="871"/>
      <c r="C53" s="872"/>
      <c r="D53" s="872"/>
      <c r="E53" s="51"/>
      <c r="F53" s="51"/>
      <c r="G53" s="51"/>
      <c r="H53" s="51"/>
      <c r="I53" s="123"/>
    </row>
    <row r="54" spans="2:9" x14ac:dyDescent="0.2">
      <c r="B54" s="829" t="s">
        <v>129</v>
      </c>
      <c r="C54" s="746"/>
      <c r="D54" s="746"/>
      <c r="E54" s="51"/>
      <c r="F54" s="51"/>
      <c r="G54" s="51"/>
      <c r="H54" s="51"/>
      <c r="I54" s="123"/>
    </row>
    <row r="55" spans="2:9" x14ac:dyDescent="0.2">
      <c r="B55" s="56"/>
      <c r="C55" s="51"/>
      <c r="D55" s="51"/>
      <c r="E55" s="51"/>
      <c r="F55" s="51"/>
      <c r="G55" s="51"/>
      <c r="H55" s="51"/>
      <c r="I55" s="123"/>
    </row>
    <row r="56" spans="2:9" x14ac:dyDescent="0.2">
      <c r="B56" s="56"/>
      <c r="C56" s="51"/>
      <c r="D56" s="51"/>
      <c r="E56" s="51"/>
      <c r="F56" s="51"/>
      <c r="G56" s="51"/>
      <c r="H56" s="51"/>
      <c r="I56" s="123"/>
    </row>
    <row r="57" spans="2:9" x14ac:dyDescent="0.25">
      <c r="B57" s="867" t="s">
        <v>131</v>
      </c>
      <c r="C57" s="746"/>
      <c r="D57" s="51"/>
      <c r="E57" s="51"/>
      <c r="F57" s="51"/>
      <c r="G57" s="51"/>
      <c r="H57" s="51"/>
      <c r="I57" s="123"/>
    </row>
    <row r="58" spans="2:9" x14ac:dyDescent="0.2">
      <c r="B58" s="56"/>
      <c r="C58" s="51"/>
      <c r="D58" s="51"/>
      <c r="E58" s="51"/>
      <c r="F58" s="51"/>
      <c r="G58" s="51"/>
      <c r="H58" s="51"/>
      <c r="I58" s="123"/>
    </row>
    <row r="59" spans="2:9" x14ac:dyDescent="0.2">
      <c r="B59" s="56"/>
      <c r="C59" s="51"/>
      <c r="D59" s="51"/>
      <c r="E59" s="51"/>
      <c r="F59" s="51"/>
      <c r="G59" s="51"/>
      <c r="H59" s="51"/>
      <c r="I59" s="123"/>
    </row>
    <row r="60" spans="2:9" x14ac:dyDescent="0.25">
      <c r="B60" s="862" t="s">
        <v>123</v>
      </c>
      <c r="C60" s="863"/>
      <c r="D60" s="830" t="s">
        <v>212</v>
      </c>
      <c r="E60" s="830"/>
      <c r="F60" s="830"/>
      <c r="G60" s="830"/>
      <c r="H60" s="830"/>
      <c r="I60" s="123"/>
    </row>
    <row r="61" spans="2:9" x14ac:dyDescent="0.2">
      <c r="B61" s="56"/>
      <c r="C61" s="51"/>
      <c r="D61" s="51"/>
      <c r="E61" s="51"/>
      <c r="F61" s="51"/>
      <c r="G61" s="51"/>
      <c r="H61" s="51"/>
      <c r="I61" s="123"/>
    </row>
    <row r="62" spans="2:9" x14ac:dyDescent="0.25">
      <c r="B62" s="862" t="s">
        <v>125</v>
      </c>
      <c r="C62" s="863"/>
      <c r="D62" s="868">
        <f>D10</f>
        <v>5000000</v>
      </c>
      <c r="E62" s="830"/>
      <c r="F62" s="830"/>
      <c r="G62" s="830"/>
      <c r="H62" s="830"/>
      <c r="I62" s="123"/>
    </row>
    <row r="63" spans="2:9" x14ac:dyDescent="0.2">
      <c r="B63" s="56"/>
      <c r="C63" s="51"/>
      <c r="D63" s="51"/>
      <c r="E63" s="51"/>
      <c r="F63" s="51"/>
      <c r="G63" s="51"/>
      <c r="H63" s="51"/>
      <c r="I63" s="123"/>
    </row>
    <row r="64" spans="2:9" x14ac:dyDescent="0.2">
      <c r="B64" s="56"/>
      <c r="C64" s="51"/>
      <c r="D64" s="51"/>
      <c r="E64" s="51"/>
      <c r="F64" s="51"/>
      <c r="G64" s="51"/>
      <c r="H64" s="51"/>
      <c r="I64" s="123"/>
    </row>
    <row r="65" spans="2:9" x14ac:dyDescent="0.2">
      <c r="B65" s="56"/>
      <c r="C65" s="51"/>
      <c r="D65" s="51"/>
      <c r="E65" s="51"/>
      <c r="F65" s="51"/>
      <c r="G65" s="51"/>
      <c r="H65" s="51"/>
      <c r="I65" s="123"/>
    </row>
    <row r="66" spans="2:9" x14ac:dyDescent="0.2">
      <c r="B66" s="56"/>
      <c r="C66" s="51"/>
      <c r="D66" s="51"/>
      <c r="E66" s="51"/>
      <c r="F66" s="898" t="s">
        <v>26</v>
      </c>
      <c r="G66" s="898"/>
      <c r="H66" s="898"/>
      <c r="I66" s="123"/>
    </row>
    <row r="67" spans="2:9" x14ac:dyDescent="0.2">
      <c r="B67" s="56"/>
      <c r="C67" s="51"/>
      <c r="D67" s="51"/>
      <c r="E67" s="51"/>
      <c r="F67" s="899"/>
      <c r="G67" s="899"/>
      <c r="H67" s="899"/>
      <c r="I67" s="123"/>
    </row>
    <row r="68" spans="2:9" x14ac:dyDescent="0.25">
      <c r="B68" s="56"/>
      <c r="C68" s="51"/>
      <c r="D68" s="51"/>
      <c r="E68" s="51"/>
      <c r="F68" s="773" t="s">
        <v>51</v>
      </c>
      <c r="G68" s="773"/>
      <c r="H68" s="773"/>
      <c r="I68" s="123"/>
    </row>
    <row r="69" spans="2:9" x14ac:dyDescent="0.25">
      <c r="B69" s="35"/>
      <c r="C69" s="36"/>
      <c r="D69" s="36"/>
      <c r="E69" s="36"/>
      <c r="F69" s="36"/>
      <c r="G69" s="36"/>
      <c r="H69" s="36"/>
      <c r="I69" s="141"/>
    </row>
    <row r="70" spans="2:9" x14ac:dyDescent="0.25">
      <c r="B70" s="148"/>
      <c r="C70" s="149"/>
      <c r="D70" s="149"/>
      <c r="E70" s="149"/>
      <c r="F70" s="149"/>
      <c r="G70" s="149"/>
      <c r="H70" s="149"/>
      <c r="I70" s="150"/>
    </row>
  </sheetData>
  <mergeCells count="89">
    <mergeCell ref="J38:K38"/>
    <mergeCell ref="O40:Q41"/>
    <mergeCell ref="J41:N41"/>
    <mergeCell ref="J36:K36"/>
    <mergeCell ref="P38:Q38"/>
    <mergeCell ref="N37:O37"/>
    <mergeCell ref="J37:K37"/>
    <mergeCell ref="P36:Q36"/>
    <mergeCell ref="J39:K39"/>
    <mergeCell ref="L40:N40"/>
    <mergeCell ref="J40:K40"/>
    <mergeCell ref="L36:M36"/>
    <mergeCell ref="O39:Q39"/>
    <mergeCell ref="L38:M38"/>
    <mergeCell ref="N38:O38"/>
    <mergeCell ref="N36:O36"/>
    <mergeCell ref="L39:N39"/>
    <mergeCell ref="F68:H68"/>
    <mergeCell ref="G52:I52"/>
    <mergeCell ref="F66:H67"/>
    <mergeCell ref="D62:H62"/>
    <mergeCell ref="B52:D53"/>
    <mergeCell ref="B44:C45"/>
    <mergeCell ref="J42:N42"/>
    <mergeCell ref="B43:C43"/>
    <mergeCell ref="B57:C57"/>
    <mergeCell ref="B60:C60"/>
    <mergeCell ref="D60:H60"/>
    <mergeCell ref="B62:C62"/>
    <mergeCell ref="B54:D54"/>
    <mergeCell ref="C30:D30"/>
    <mergeCell ref="C31:D31"/>
    <mergeCell ref="C29:D29"/>
    <mergeCell ref="C28:D28"/>
    <mergeCell ref="C26:D26"/>
    <mergeCell ref="N30:O30"/>
    <mergeCell ref="L31:M31"/>
    <mergeCell ref="P31:Q31"/>
    <mergeCell ref="P30:Q30"/>
    <mergeCell ref="N23:Q23"/>
    <mergeCell ref="N28:O28"/>
    <mergeCell ref="B2:E2"/>
    <mergeCell ref="J16:Q16"/>
    <mergeCell ref="J33:K33"/>
    <mergeCell ref="L33:M33"/>
    <mergeCell ref="N33:O33"/>
    <mergeCell ref="J28:K28"/>
    <mergeCell ref="P33:Q33"/>
    <mergeCell ref="N31:O31"/>
    <mergeCell ref="P29:Q29"/>
    <mergeCell ref="L29:M29"/>
    <mergeCell ref="P28:Q28"/>
    <mergeCell ref="L28:M28"/>
    <mergeCell ref="J29:K29"/>
    <mergeCell ref="C27:D27"/>
    <mergeCell ref="L25:Q25"/>
    <mergeCell ref="C20:D20"/>
    <mergeCell ref="C17:G18"/>
    <mergeCell ref="P34:Q34"/>
    <mergeCell ref="L37:M37"/>
    <mergeCell ref="J35:K35"/>
    <mergeCell ref="P35:Q35"/>
    <mergeCell ref="N35:O35"/>
    <mergeCell ref="J34:K34"/>
    <mergeCell ref="L35:M35"/>
    <mergeCell ref="L34:M34"/>
    <mergeCell ref="N34:O34"/>
    <mergeCell ref="P37:Q37"/>
    <mergeCell ref="C33:G33"/>
    <mergeCell ref="J24:K24"/>
    <mergeCell ref="L24:M24"/>
    <mergeCell ref="N24:Q24"/>
    <mergeCell ref="N18:Q19"/>
    <mergeCell ref="L32:M32"/>
    <mergeCell ref="K22:L22"/>
    <mergeCell ref="J32:K32"/>
    <mergeCell ref="P27:Q27"/>
    <mergeCell ref="N20:P20"/>
    <mergeCell ref="J23:K23"/>
    <mergeCell ref="N27:O27"/>
    <mergeCell ref="J31:K31"/>
    <mergeCell ref="L27:M27"/>
    <mergeCell ref="J30:K30"/>
    <mergeCell ref="L23:M23"/>
    <mergeCell ref="N29:O29"/>
    <mergeCell ref="J25:K25"/>
    <mergeCell ref="P32:Q32"/>
    <mergeCell ref="L30:M30"/>
    <mergeCell ref="N32:O32"/>
  </mergeCells>
  <hyperlinks>
    <hyperlink ref="C30" r:id="rId1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Q71"/>
  <sheetViews>
    <sheetView zoomScale="90" workbookViewId="0">
      <selection activeCell="K50" sqref="K50"/>
    </sheetView>
  </sheetViews>
  <sheetFormatPr baseColWidth="10" defaultColWidth="9" defaultRowHeight="15" x14ac:dyDescent="0.25"/>
  <cols>
    <col min="1" max="1" width="11.42578125" customWidth="1"/>
    <col min="2" max="2" width="15.7109375" customWidth="1"/>
    <col min="3" max="3" width="21.140625" customWidth="1"/>
    <col min="4" max="4" width="34.5703125" customWidth="1"/>
    <col min="5" max="5" width="24" customWidth="1"/>
    <col min="6" max="6" width="21" customWidth="1"/>
    <col min="7" max="7" width="18.140625" customWidth="1"/>
    <col min="8" max="8" width="1.28515625" customWidth="1"/>
    <col min="9" max="9" width="11"/>
    <col min="10" max="10" width="19.85546875" customWidth="1"/>
    <col min="11" max="11" width="14" customWidth="1"/>
    <col min="12" max="12" width="14.85546875" customWidth="1"/>
    <col min="13" max="13" width="16.42578125" customWidth="1"/>
    <col min="14" max="14" width="11"/>
    <col min="15" max="15" width="17.28515625" customWidth="1"/>
    <col min="16" max="16" width="14.140625" customWidth="1"/>
    <col min="17" max="256" width="11" customWidth="1"/>
  </cols>
  <sheetData>
    <row r="2" spans="2:17" x14ac:dyDescent="0.2">
      <c r="B2" s="777" t="s">
        <v>216</v>
      </c>
      <c r="C2" s="777"/>
      <c r="D2" s="777"/>
      <c r="E2" s="777"/>
    </row>
    <row r="3" spans="2:17" x14ac:dyDescent="0.2">
      <c r="B3" s="30"/>
      <c r="C3" s="30"/>
      <c r="D3" s="30"/>
      <c r="E3" s="30"/>
    </row>
    <row r="4" spans="2:17" x14ac:dyDescent="0.2">
      <c r="B4" s="24" t="s">
        <v>10</v>
      </c>
      <c r="C4" s="24" t="s">
        <v>53</v>
      </c>
      <c r="D4" s="24" t="s">
        <v>13</v>
      </c>
      <c r="E4" s="24" t="s">
        <v>14</v>
      </c>
    </row>
    <row r="5" spans="2:17" x14ac:dyDescent="0.25">
      <c r="B5" s="30">
        <v>511406</v>
      </c>
      <c r="C5" s="30" t="s">
        <v>195</v>
      </c>
      <c r="D5" s="73">
        <v>180000</v>
      </c>
      <c r="E5" s="73"/>
      <c r="G5" s="218"/>
    </row>
    <row r="6" spans="2:17" x14ac:dyDescent="0.25">
      <c r="B6" s="30">
        <v>511405</v>
      </c>
      <c r="C6" s="30" t="s">
        <v>196</v>
      </c>
      <c r="D6" s="73">
        <v>250000</v>
      </c>
      <c r="E6" s="73"/>
      <c r="G6" s="71"/>
    </row>
    <row r="7" spans="2:17" x14ac:dyDescent="0.2">
      <c r="B7" s="30">
        <v>240402</v>
      </c>
      <c r="C7" s="30" t="s">
        <v>154</v>
      </c>
      <c r="D7" s="73">
        <f>430000*19%</f>
        <v>81700</v>
      </c>
      <c r="E7" s="73"/>
    </row>
    <row r="8" spans="2:17" x14ac:dyDescent="0.25">
      <c r="B8" s="30">
        <v>110201</v>
      </c>
      <c r="C8" s="30" t="s">
        <v>86</v>
      </c>
      <c r="D8" s="73"/>
      <c r="E8" s="73">
        <f>D5+D6+D7</f>
        <v>511700</v>
      </c>
      <c r="F8" s="218"/>
    </row>
    <row r="9" spans="2:17" x14ac:dyDescent="0.2">
      <c r="B9" s="30"/>
      <c r="C9" s="30"/>
      <c r="D9" s="28"/>
      <c r="E9" s="28"/>
    </row>
    <row r="10" spans="2:17" x14ac:dyDescent="0.25">
      <c r="B10" s="30"/>
      <c r="C10" s="30" t="s">
        <v>139</v>
      </c>
      <c r="D10" s="29">
        <f>D5+D6+D7</f>
        <v>511700</v>
      </c>
      <c r="E10" s="29">
        <f>E8</f>
        <v>511700</v>
      </c>
    </row>
    <row r="11" spans="2:17" x14ac:dyDescent="0.2">
      <c r="B11" s="30"/>
      <c r="C11" s="30"/>
      <c r="D11" s="30"/>
      <c r="E11" s="30"/>
    </row>
    <row r="12" spans="2:17" x14ac:dyDescent="0.2">
      <c r="B12" s="30"/>
      <c r="C12" s="30"/>
      <c r="D12" s="30"/>
      <c r="E12" s="30"/>
    </row>
    <row r="13" spans="2:17" x14ac:dyDescent="0.2">
      <c r="B13" s="30"/>
      <c r="C13" s="30"/>
      <c r="D13" s="30"/>
      <c r="E13" s="30"/>
    </row>
    <row r="14" spans="2:17" x14ac:dyDescent="0.25">
      <c r="B14" t="s">
        <v>197</v>
      </c>
    </row>
    <row r="16" spans="2:17" ht="38.25" customHeight="1" x14ac:dyDescent="0.25">
      <c r="B16" s="219"/>
      <c r="C16" s="220"/>
      <c r="D16" s="220"/>
      <c r="E16" s="220"/>
      <c r="F16" s="220"/>
      <c r="G16" s="220"/>
      <c r="H16" s="221"/>
      <c r="J16" s="901" t="s">
        <v>72</v>
      </c>
      <c r="K16" s="902"/>
      <c r="L16" s="902"/>
      <c r="M16" s="902"/>
      <c r="N16" s="902"/>
      <c r="O16" s="902"/>
      <c r="P16" s="902"/>
      <c r="Q16" s="903"/>
    </row>
    <row r="17" spans="2:17" ht="39.75" customHeight="1" x14ac:dyDescent="0.25">
      <c r="B17" s="222"/>
      <c r="C17" s="940"/>
      <c r="D17" s="746"/>
      <c r="E17" s="746"/>
      <c r="F17" s="746"/>
      <c r="G17" s="746"/>
      <c r="H17" s="223"/>
      <c r="J17" s="82"/>
      <c r="K17" s="83"/>
      <c r="L17" s="83"/>
      <c r="M17" s="83"/>
      <c r="N17" s="83"/>
      <c r="O17" s="83"/>
      <c r="P17" s="83"/>
      <c r="Q17" s="90"/>
    </row>
    <row r="18" spans="2:17" ht="33.75" customHeight="1" x14ac:dyDescent="0.25">
      <c r="B18" s="222"/>
      <c r="C18" s="746"/>
      <c r="D18" s="746"/>
      <c r="E18" s="746"/>
      <c r="F18" s="746"/>
      <c r="G18" s="746"/>
      <c r="H18" s="223"/>
      <c r="J18" s="82"/>
      <c r="K18" s="83"/>
      <c r="L18" s="83"/>
      <c r="M18" s="83"/>
      <c r="N18" s="840" t="s">
        <v>88</v>
      </c>
      <c r="O18" s="840"/>
      <c r="P18" s="840"/>
      <c r="Q18" s="841"/>
    </row>
    <row r="19" spans="2:17" ht="30" x14ac:dyDescent="0.45">
      <c r="B19" s="222"/>
      <c r="C19" s="224"/>
      <c r="D19" s="224"/>
      <c r="E19" s="225"/>
      <c r="F19" s="225"/>
      <c r="G19" s="225"/>
      <c r="H19" s="223"/>
      <c r="J19" s="82"/>
      <c r="K19" s="83"/>
      <c r="L19" s="83"/>
      <c r="M19" s="83"/>
      <c r="N19" s="840"/>
      <c r="O19" s="840"/>
      <c r="P19" s="840"/>
      <c r="Q19" s="841"/>
    </row>
    <row r="20" spans="2:17" ht="33.75" customHeight="1" x14ac:dyDescent="0.45">
      <c r="B20" s="222"/>
      <c r="C20" s="942"/>
      <c r="D20" s="746"/>
      <c r="E20" s="225"/>
      <c r="F20" s="225"/>
      <c r="G20" s="225"/>
      <c r="H20" s="223"/>
      <c r="J20" s="82"/>
      <c r="K20" s="83"/>
      <c r="L20" s="83"/>
      <c r="M20" s="83"/>
      <c r="N20" s="860" t="s">
        <v>89</v>
      </c>
      <c r="O20" s="836"/>
      <c r="P20" s="837"/>
      <c r="Q20" s="226">
        <v>5</v>
      </c>
    </row>
    <row r="21" spans="2:17" x14ac:dyDescent="0.25">
      <c r="B21" s="227"/>
      <c r="C21" s="228" t="s">
        <v>44</v>
      </c>
      <c r="D21" s="101">
        <v>9004791207</v>
      </c>
      <c r="E21" s="41"/>
      <c r="F21" s="229" t="s">
        <v>3</v>
      </c>
      <c r="G21" s="230">
        <v>44472</v>
      </c>
      <c r="H21" s="231"/>
      <c r="I21" s="30"/>
      <c r="J21" s="82"/>
      <c r="K21" s="83"/>
      <c r="L21" s="83"/>
      <c r="M21" s="83"/>
      <c r="N21" s="83"/>
      <c r="O21" s="83"/>
      <c r="P21" s="83"/>
      <c r="Q21" s="90"/>
    </row>
    <row r="22" spans="2:17" x14ac:dyDescent="0.25">
      <c r="B22" s="227"/>
      <c r="C22" s="228" t="s">
        <v>142</v>
      </c>
      <c r="D22" s="41" t="s">
        <v>198</v>
      </c>
      <c r="E22" s="41"/>
      <c r="F22" s="229" t="s">
        <v>144</v>
      </c>
      <c r="G22" s="232">
        <v>5</v>
      </c>
      <c r="H22" s="231"/>
      <c r="I22" s="30"/>
      <c r="J22" s="95" t="s">
        <v>219</v>
      </c>
      <c r="K22" s="823" t="s">
        <v>2</v>
      </c>
      <c r="L22" s="843"/>
      <c r="M22" s="96" t="s">
        <v>3</v>
      </c>
      <c r="N22" s="97">
        <v>3</v>
      </c>
      <c r="O22" s="97">
        <v>10</v>
      </c>
      <c r="P22" s="97">
        <v>2021</v>
      </c>
      <c r="Q22" s="98" t="s">
        <v>92</v>
      </c>
    </row>
    <row r="23" spans="2:17" x14ac:dyDescent="0.25">
      <c r="B23" s="227"/>
      <c r="C23" s="228" t="s">
        <v>146</v>
      </c>
      <c r="D23" s="101">
        <v>6024832</v>
      </c>
      <c r="E23" s="41"/>
      <c r="F23" s="233"/>
      <c r="G23" s="233"/>
      <c r="H23" s="231"/>
      <c r="I23" s="30"/>
      <c r="J23" s="821" t="s">
        <v>95</v>
      </c>
      <c r="K23" s="822"/>
      <c r="L23" s="823" t="s">
        <v>199</v>
      </c>
      <c r="M23" s="843"/>
      <c r="N23" s="844">
        <f>D10</f>
        <v>511700</v>
      </c>
      <c r="O23" s="847"/>
      <c r="P23" s="847"/>
      <c r="Q23" s="845"/>
    </row>
    <row r="24" spans="2:17" x14ac:dyDescent="0.25">
      <c r="B24" s="227"/>
      <c r="C24" s="228" t="s">
        <v>160</v>
      </c>
      <c r="D24" s="41" t="s">
        <v>200</v>
      </c>
      <c r="E24" s="41"/>
      <c r="F24" s="233"/>
      <c r="G24" s="233"/>
      <c r="H24" s="231"/>
      <c r="I24" s="30"/>
      <c r="J24" s="821" t="s">
        <v>97</v>
      </c>
      <c r="K24" s="822"/>
      <c r="L24" s="823" t="s">
        <v>201</v>
      </c>
      <c r="M24" s="824"/>
      <c r="N24" s="824"/>
      <c r="O24" s="824"/>
      <c r="P24" s="824"/>
      <c r="Q24" s="825"/>
    </row>
    <row r="25" spans="2:17" x14ac:dyDescent="0.25">
      <c r="B25" s="227"/>
      <c r="C25" s="233"/>
      <c r="D25" s="233"/>
      <c r="E25" s="233"/>
      <c r="F25" s="233"/>
      <c r="G25" s="233"/>
      <c r="H25" s="231"/>
      <c r="I25" s="30"/>
      <c r="J25" s="821" t="s">
        <v>99</v>
      </c>
      <c r="K25" s="822"/>
      <c r="L25" s="823" t="s">
        <v>220</v>
      </c>
      <c r="M25" s="824"/>
      <c r="N25" s="824"/>
      <c r="O25" s="824"/>
      <c r="P25" s="824"/>
      <c r="Q25" s="825"/>
    </row>
    <row r="26" spans="2:17" ht="15.75" x14ac:dyDescent="0.25">
      <c r="B26" s="227"/>
      <c r="C26" s="943" t="s">
        <v>100</v>
      </c>
      <c r="D26" s="746"/>
      <c r="E26" s="233"/>
      <c r="F26" s="234"/>
      <c r="G26" s="233"/>
      <c r="H26" s="231"/>
      <c r="I26" s="30"/>
      <c r="J26" s="103"/>
      <c r="K26" s="104"/>
      <c r="L26" s="104"/>
      <c r="M26" s="104"/>
      <c r="N26" s="105"/>
      <c r="O26" s="105"/>
      <c r="P26" s="105"/>
      <c r="Q26" s="106"/>
    </row>
    <row r="27" spans="2:17" x14ac:dyDescent="0.25">
      <c r="B27" s="227"/>
      <c r="C27" s="852" t="s">
        <v>82</v>
      </c>
      <c r="D27" s="853"/>
      <c r="E27" s="233"/>
      <c r="F27" s="234"/>
      <c r="G27" s="233"/>
      <c r="H27" s="231"/>
      <c r="I27" s="30"/>
      <c r="J27" s="108" t="s">
        <v>202</v>
      </c>
      <c r="K27" s="97" t="s">
        <v>50</v>
      </c>
      <c r="L27" s="819" t="s">
        <v>102</v>
      </c>
      <c r="M27" s="820"/>
      <c r="N27" s="819" t="s">
        <v>103</v>
      </c>
      <c r="O27" s="820"/>
      <c r="P27" s="819" t="s">
        <v>104</v>
      </c>
      <c r="Q27" s="846"/>
    </row>
    <row r="28" spans="2:17" x14ac:dyDescent="0.25">
      <c r="B28" s="227"/>
      <c r="C28" s="852" t="s">
        <v>136</v>
      </c>
      <c r="D28" s="853"/>
      <c r="E28" s="233"/>
      <c r="F28" s="234"/>
      <c r="G28" s="233"/>
      <c r="H28" s="231"/>
      <c r="I28" s="30"/>
      <c r="J28" s="838" t="s">
        <v>10</v>
      </c>
      <c r="K28" s="839"/>
      <c r="L28" s="848" t="s">
        <v>8</v>
      </c>
      <c r="M28" s="822"/>
      <c r="N28" s="848" t="s">
        <v>13</v>
      </c>
      <c r="O28" s="851"/>
      <c r="P28" s="832" t="s">
        <v>14</v>
      </c>
      <c r="Q28" s="857"/>
    </row>
    <row r="29" spans="2:17" x14ac:dyDescent="0.2">
      <c r="B29" s="227"/>
      <c r="C29" s="852">
        <v>3212589438</v>
      </c>
      <c r="D29" s="853"/>
      <c r="E29" s="233"/>
      <c r="F29" s="234"/>
      <c r="G29" s="233"/>
      <c r="H29" s="231"/>
      <c r="I29" s="30"/>
      <c r="J29" s="849">
        <f>B5</f>
        <v>511406</v>
      </c>
      <c r="K29" s="850"/>
      <c r="L29" s="823" t="str">
        <f>C5</f>
        <v>Utiles de papeleria</v>
      </c>
      <c r="M29" s="824"/>
      <c r="N29" s="842">
        <f>D5</f>
        <v>180000</v>
      </c>
      <c r="O29" s="843"/>
      <c r="P29" s="844"/>
      <c r="Q29" s="845"/>
    </row>
    <row r="30" spans="2:17" ht="16.5" customHeight="1" x14ac:dyDescent="0.2">
      <c r="B30" s="227"/>
      <c r="C30" s="904" t="s">
        <v>137</v>
      </c>
      <c r="D30" s="853"/>
      <c r="E30" s="233"/>
      <c r="F30" s="234"/>
      <c r="G30" s="235"/>
      <c r="H30" s="231"/>
      <c r="I30" s="30"/>
      <c r="J30" s="849">
        <f>B6</f>
        <v>511405</v>
      </c>
      <c r="K30" s="850"/>
      <c r="L30" s="823" t="str">
        <f>C6</f>
        <v>Elemento de aseo</v>
      </c>
      <c r="M30" s="824"/>
      <c r="N30" s="842">
        <f>D6</f>
        <v>250000</v>
      </c>
      <c r="O30" s="843"/>
      <c r="P30" s="844"/>
      <c r="Q30" s="845"/>
    </row>
    <row r="31" spans="2:17" x14ac:dyDescent="0.2">
      <c r="B31" s="227"/>
      <c r="C31" s="941"/>
      <c r="D31" s="746"/>
      <c r="E31" s="233"/>
      <c r="F31" s="233"/>
      <c r="G31" s="233"/>
      <c r="H31" s="231"/>
      <c r="I31" s="30"/>
      <c r="J31" s="849">
        <f>B7</f>
        <v>240402</v>
      </c>
      <c r="K31" s="850"/>
      <c r="L31" s="823" t="str">
        <f>C7</f>
        <v>Iva descontable</v>
      </c>
      <c r="M31" s="824"/>
      <c r="N31" s="842">
        <f>D7</f>
        <v>81700</v>
      </c>
      <c r="O31" s="843"/>
      <c r="P31" s="842"/>
      <c r="Q31" s="825"/>
    </row>
    <row r="32" spans="2:17" x14ac:dyDescent="0.25">
      <c r="B32" s="227"/>
      <c r="C32" s="233"/>
      <c r="D32" s="233"/>
      <c r="E32" s="233"/>
      <c r="F32" s="233"/>
      <c r="G32" s="233"/>
      <c r="H32" s="231"/>
      <c r="I32" s="30"/>
      <c r="J32" s="849">
        <f>B8</f>
        <v>110201</v>
      </c>
      <c r="K32" s="850"/>
      <c r="L32" s="823" t="str">
        <f>C8</f>
        <v>Moneda nacional</v>
      </c>
      <c r="M32" s="824"/>
      <c r="N32" s="848"/>
      <c r="O32" s="851"/>
      <c r="P32" s="842">
        <f>E8</f>
        <v>511700</v>
      </c>
      <c r="Q32" s="825"/>
    </row>
    <row r="33" spans="2:17" x14ac:dyDescent="0.25">
      <c r="B33" s="227"/>
      <c r="C33" s="946" t="s">
        <v>105</v>
      </c>
      <c r="D33" s="759"/>
      <c r="E33" s="759"/>
      <c r="F33" s="759"/>
      <c r="G33" s="759"/>
      <c r="H33" s="231"/>
      <c r="I33" s="30"/>
      <c r="J33" s="849"/>
      <c r="K33" s="850"/>
      <c r="L33" s="823"/>
      <c r="M33" s="824"/>
      <c r="N33" s="848"/>
      <c r="O33" s="851"/>
      <c r="P33" s="842"/>
      <c r="Q33" s="825"/>
    </row>
    <row r="34" spans="2:17" x14ac:dyDescent="0.25">
      <c r="B34" s="227"/>
      <c r="C34" s="236" t="s">
        <v>106</v>
      </c>
      <c r="D34" s="236" t="s">
        <v>107</v>
      </c>
      <c r="E34" s="236" t="s">
        <v>108</v>
      </c>
      <c r="F34" s="236" t="s">
        <v>109</v>
      </c>
      <c r="G34" s="236" t="s">
        <v>110</v>
      </c>
      <c r="H34" s="231"/>
      <c r="I34" s="30"/>
      <c r="J34" s="838"/>
      <c r="K34" s="839"/>
      <c r="L34" s="823"/>
      <c r="M34" s="824"/>
      <c r="N34" s="848"/>
      <c r="O34" s="851"/>
      <c r="P34" s="823"/>
      <c r="Q34" s="825"/>
    </row>
    <row r="35" spans="2:17" x14ac:dyDescent="0.25">
      <c r="B35" s="227"/>
      <c r="C35" s="237">
        <v>1</v>
      </c>
      <c r="D35" s="238" t="str">
        <f>C5</f>
        <v>Utiles de papeleria</v>
      </c>
      <c r="E35" s="238"/>
      <c r="F35" s="238"/>
      <c r="G35" s="239">
        <f>D5</f>
        <v>180000</v>
      </c>
      <c r="H35" s="231"/>
      <c r="I35" s="30"/>
      <c r="J35" s="838"/>
      <c r="K35" s="839"/>
      <c r="L35" s="823"/>
      <c r="M35" s="824"/>
      <c r="N35" s="848"/>
      <c r="O35" s="851"/>
      <c r="P35" s="823"/>
      <c r="Q35" s="825"/>
    </row>
    <row r="36" spans="2:17" x14ac:dyDescent="0.25">
      <c r="B36" s="227"/>
      <c r="C36" s="237"/>
      <c r="D36" s="238" t="str">
        <f>C6</f>
        <v>Elemento de aseo</v>
      </c>
      <c r="E36" s="238"/>
      <c r="F36" s="238"/>
      <c r="G36" s="239">
        <f>D6</f>
        <v>250000</v>
      </c>
      <c r="H36" s="231"/>
      <c r="I36" s="30"/>
      <c r="J36" s="838"/>
      <c r="K36" s="839"/>
      <c r="L36" s="823"/>
      <c r="M36" s="824"/>
      <c r="N36" s="882"/>
      <c r="O36" s="883"/>
      <c r="P36" s="858"/>
      <c r="Q36" s="859"/>
    </row>
    <row r="37" spans="2:17" x14ac:dyDescent="0.25">
      <c r="B37" s="227"/>
      <c r="C37" s="237"/>
      <c r="D37" s="238"/>
      <c r="E37" s="240"/>
      <c r="F37" s="239"/>
      <c r="G37" s="239"/>
      <c r="H37" s="231"/>
      <c r="I37" s="30"/>
      <c r="J37" s="838"/>
      <c r="K37" s="839"/>
      <c r="L37" s="823" t="s">
        <v>163</v>
      </c>
      <c r="M37" s="824"/>
      <c r="N37" s="833">
        <f>N29+N30+N31</f>
        <v>511700</v>
      </c>
      <c r="O37" s="861"/>
      <c r="P37" s="833">
        <f>P30+P31+P32</f>
        <v>511700</v>
      </c>
      <c r="Q37" s="834"/>
    </row>
    <row r="38" spans="2:17" x14ac:dyDescent="0.25">
      <c r="B38" s="227"/>
      <c r="C38" s="237"/>
      <c r="D38" s="238"/>
      <c r="E38" s="240"/>
      <c r="F38" s="239"/>
      <c r="G38" s="239"/>
      <c r="H38" s="231"/>
      <c r="I38" s="30"/>
      <c r="J38" s="838"/>
      <c r="K38" s="839"/>
      <c r="L38" s="823"/>
      <c r="M38" s="824"/>
      <c r="N38" s="848"/>
      <c r="O38" s="851"/>
      <c r="P38" s="823"/>
      <c r="Q38" s="825"/>
    </row>
    <row r="39" spans="2:17" x14ac:dyDescent="0.25">
      <c r="B39" s="227"/>
      <c r="C39" s="237"/>
      <c r="D39" s="238"/>
      <c r="E39" s="240"/>
      <c r="F39" s="239"/>
      <c r="G39" s="239"/>
      <c r="H39" s="231"/>
      <c r="I39" s="30"/>
      <c r="J39" s="831" t="s">
        <v>113</v>
      </c>
      <c r="K39" s="832"/>
      <c r="L39" s="832" t="s">
        <v>114</v>
      </c>
      <c r="M39" s="832"/>
      <c r="N39" s="832"/>
      <c r="O39" s="832" t="s">
        <v>24</v>
      </c>
      <c r="P39" s="832"/>
      <c r="Q39" s="857"/>
    </row>
    <row r="40" spans="2:17" ht="46.5" customHeight="1" x14ac:dyDescent="0.2">
      <c r="B40" s="227"/>
      <c r="C40" s="237"/>
      <c r="D40" s="238"/>
      <c r="E40" s="240"/>
      <c r="F40" s="239"/>
      <c r="G40" s="239"/>
      <c r="H40" s="231"/>
      <c r="I40" s="30"/>
      <c r="J40" s="879" t="s">
        <v>29</v>
      </c>
      <c r="K40" s="880"/>
      <c r="L40" s="864" t="s">
        <v>26</v>
      </c>
      <c r="M40" s="865"/>
      <c r="N40" s="866"/>
      <c r="O40" s="873"/>
      <c r="P40" s="874"/>
      <c r="Q40" s="875"/>
    </row>
    <row r="41" spans="2:17" ht="34.5" customHeight="1" x14ac:dyDescent="0.2">
      <c r="B41" s="227"/>
      <c r="C41" s="237"/>
      <c r="D41" s="238"/>
      <c r="E41" s="238"/>
      <c r="F41" s="238"/>
      <c r="G41" s="238"/>
      <c r="H41" s="231"/>
      <c r="I41" s="30"/>
      <c r="J41" s="922" t="s">
        <v>115</v>
      </c>
      <c r="K41" s="923"/>
      <c r="L41" s="923"/>
      <c r="M41" s="923"/>
      <c r="N41" s="924"/>
      <c r="O41" s="876"/>
      <c r="P41" s="877"/>
      <c r="Q41" s="878"/>
    </row>
    <row r="42" spans="2:17" ht="21.75" x14ac:dyDescent="0.25">
      <c r="B42" s="227"/>
      <c r="C42" s="233"/>
      <c r="D42" s="233"/>
      <c r="E42" s="233"/>
      <c r="F42" s="233"/>
      <c r="G42" s="233"/>
      <c r="H42" s="231"/>
      <c r="I42" s="30"/>
      <c r="J42" s="887" t="s">
        <v>26</v>
      </c>
      <c r="K42" s="888"/>
      <c r="L42" s="888"/>
      <c r="M42" s="888"/>
      <c r="N42" s="889"/>
      <c r="O42" s="118" t="s">
        <v>49</v>
      </c>
      <c r="P42" s="118" t="s">
        <v>127</v>
      </c>
      <c r="Q42" s="119" t="s">
        <v>221</v>
      </c>
    </row>
    <row r="43" spans="2:17" ht="18" x14ac:dyDescent="0.25">
      <c r="B43" s="945" t="s">
        <v>116</v>
      </c>
      <c r="C43" s="872"/>
      <c r="D43" s="41"/>
      <c r="E43" s="233"/>
      <c r="F43" s="233"/>
      <c r="G43" s="233"/>
      <c r="H43" s="231"/>
      <c r="I43" s="30"/>
    </row>
    <row r="44" spans="2:17" x14ac:dyDescent="0.25">
      <c r="B44" s="938" t="s">
        <v>203</v>
      </c>
      <c r="C44" s="939"/>
      <c r="D44" s="41"/>
      <c r="E44" s="233"/>
      <c r="F44" s="241" t="s">
        <v>117</v>
      </c>
      <c r="G44" s="242">
        <f>G35+G36</f>
        <v>430000</v>
      </c>
      <c r="H44" s="231"/>
      <c r="I44" s="30"/>
    </row>
    <row r="45" spans="2:17" x14ac:dyDescent="0.25">
      <c r="B45" s="938"/>
      <c r="C45" s="939"/>
      <c r="D45" s="243"/>
      <c r="E45" s="233"/>
      <c r="F45" s="241" t="s">
        <v>120</v>
      </c>
      <c r="G45" s="242">
        <f>G44*19%</f>
        <v>81700</v>
      </c>
      <c r="H45" s="231"/>
      <c r="I45" s="30"/>
    </row>
    <row r="46" spans="2:17" x14ac:dyDescent="0.25">
      <c r="B46" s="944"/>
      <c r="C46" s="746"/>
      <c r="D46" s="41"/>
      <c r="E46" s="233"/>
      <c r="F46" s="241"/>
      <c r="G46" s="242"/>
      <c r="H46" s="231"/>
      <c r="I46" s="30"/>
    </row>
    <row r="47" spans="2:17" x14ac:dyDescent="0.25">
      <c r="B47" s="244"/>
      <c r="C47" s="245"/>
      <c r="D47" s="245"/>
      <c r="E47" s="233"/>
      <c r="F47" s="246"/>
      <c r="G47" s="247"/>
      <c r="H47" s="231"/>
      <c r="I47" s="30"/>
    </row>
    <row r="48" spans="2:17" x14ac:dyDescent="0.25">
      <c r="B48" s="248"/>
      <c r="C48" s="233"/>
      <c r="D48" s="233"/>
      <c r="E48" s="233"/>
      <c r="F48" s="241" t="s">
        <v>122</v>
      </c>
      <c r="G48" s="249">
        <f>G44+G45-G46-G47</f>
        <v>511700</v>
      </c>
      <c r="H48" s="231"/>
      <c r="I48" s="30"/>
    </row>
    <row r="49" spans="2:9" x14ac:dyDescent="0.2">
      <c r="B49" s="227"/>
      <c r="C49" s="233"/>
      <c r="D49" s="233"/>
      <c r="E49" s="233"/>
      <c r="F49" s="233"/>
      <c r="G49" s="233"/>
      <c r="H49" s="231"/>
      <c r="I49" s="30"/>
    </row>
    <row r="50" spans="2:9" x14ac:dyDescent="0.2">
      <c r="B50" s="250"/>
      <c r="C50" s="251"/>
      <c r="D50" s="251"/>
      <c r="E50" s="251"/>
      <c r="F50" s="251"/>
      <c r="G50" s="251"/>
      <c r="H50" s="252"/>
      <c r="I50" s="30"/>
    </row>
    <row r="51" spans="2:9" x14ac:dyDescent="0.2">
      <c r="B51" s="30"/>
      <c r="C51" s="30"/>
      <c r="D51" s="30"/>
      <c r="E51" s="30"/>
      <c r="F51" s="30"/>
      <c r="G51" s="30"/>
      <c r="H51" s="30"/>
      <c r="I51" s="30"/>
    </row>
    <row r="52" spans="2:9" x14ac:dyDescent="0.2">
      <c r="B52" s="30"/>
      <c r="C52" s="30"/>
      <c r="D52" s="30"/>
      <c r="E52" s="30"/>
      <c r="F52" s="30"/>
      <c r="G52" s="30"/>
      <c r="H52" s="30"/>
      <c r="I52" s="30"/>
    </row>
    <row r="53" spans="2:9" ht="15.75" x14ac:dyDescent="0.25">
      <c r="B53" s="869" t="s">
        <v>59</v>
      </c>
      <c r="C53" s="870"/>
      <c r="D53" s="870"/>
      <c r="E53" s="122"/>
      <c r="F53" s="122"/>
      <c r="G53" s="893" t="s">
        <v>204</v>
      </c>
      <c r="H53" s="894"/>
      <c r="I53" s="895"/>
    </row>
    <row r="54" spans="2:9" x14ac:dyDescent="0.2">
      <c r="B54" s="871"/>
      <c r="C54" s="872"/>
      <c r="D54" s="872"/>
      <c r="E54" s="51"/>
      <c r="F54" s="51"/>
      <c r="G54" s="51"/>
      <c r="H54" s="51"/>
      <c r="I54" s="123"/>
    </row>
    <row r="55" spans="2:9" x14ac:dyDescent="0.2">
      <c r="B55" s="829" t="s">
        <v>129</v>
      </c>
      <c r="C55" s="746"/>
      <c r="D55" s="746"/>
      <c r="E55" s="51"/>
      <c r="F55" s="51"/>
      <c r="G55" s="51"/>
      <c r="H55" s="51"/>
      <c r="I55" s="123"/>
    </row>
    <row r="56" spans="2:9" x14ac:dyDescent="0.2">
      <c r="B56" s="56"/>
      <c r="C56" s="51"/>
      <c r="D56" s="51"/>
      <c r="E56" s="51"/>
      <c r="F56" s="51"/>
      <c r="G56" s="51"/>
      <c r="H56" s="51"/>
      <c r="I56" s="123"/>
    </row>
    <row r="57" spans="2:9" x14ac:dyDescent="0.2">
      <c r="B57" s="56"/>
      <c r="C57" s="51"/>
      <c r="D57" s="51"/>
      <c r="E57" s="51"/>
      <c r="F57" s="51"/>
      <c r="G57" s="51"/>
      <c r="H57" s="51"/>
      <c r="I57" s="123"/>
    </row>
    <row r="58" spans="2:9" x14ac:dyDescent="0.25">
      <c r="B58" s="867" t="s">
        <v>217</v>
      </c>
      <c r="C58" s="746"/>
      <c r="D58" s="51"/>
      <c r="E58" s="51"/>
      <c r="F58" s="51"/>
      <c r="G58" s="51"/>
      <c r="H58" s="51"/>
      <c r="I58" s="123"/>
    </row>
    <row r="59" spans="2:9" x14ac:dyDescent="0.2">
      <c r="B59" s="56"/>
      <c r="C59" s="51"/>
      <c r="D59" s="51"/>
      <c r="E59" s="51"/>
      <c r="F59" s="51"/>
      <c r="G59" s="51"/>
      <c r="H59" s="51"/>
      <c r="I59" s="123"/>
    </row>
    <row r="60" spans="2:9" x14ac:dyDescent="0.2">
      <c r="B60" s="56"/>
      <c r="C60" s="51"/>
      <c r="D60" s="51"/>
      <c r="E60" s="51"/>
      <c r="F60" s="51"/>
      <c r="G60" s="51"/>
      <c r="H60" s="51"/>
      <c r="I60" s="123"/>
    </row>
    <row r="61" spans="2:9" x14ac:dyDescent="0.25">
      <c r="B61" s="862" t="s">
        <v>123</v>
      </c>
      <c r="C61" s="863"/>
      <c r="D61" s="830" t="s">
        <v>199</v>
      </c>
      <c r="E61" s="830"/>
      <c r="F61" s="830"/>
      <c r="G61" s="830"/>
      <c r="H61" s="830"/>
      <c r="I61" s="123"/>
    </row>
    <row r="62" spans="2:9" x14ac:dyDescent="0.2">
      <c r="B62" s="56"/>
      <c r="C62" s="51"/>
      <c r="D62" s="51"/>
      <c r="E62" s="51"/>
      <c r="F62" s="51"/>
      <c r="G62" s="51"/>
      <c r="H62" s="51"/>
      <c r="I62" s="123"/>
    </row>
    <row r="63" spans="2:9" x14ac:dyDescent="0.25">
      <c r="B63" s="862" t="s">
        <v>125</v>
      </c>
      <c r="C63" s="863"/>
      <c r="D63" s="868">
        <f>D10</f>
        <v>511700</v>
      </c>
      <c r="E63" s="830"/>
      <c r="F63" s="830"/>
      <c r="G63" s="830"/>
      <c r="H63" s="830"/>
      <c r="I63" s="123"/>
    </row>
    <row r="64" spans="2:9" x14ac:dyDescent="0.2">
      <c r="B64" s="56"/>
      <c r="C64" s="51"/>
      <c r="D64" s="51"/>
      <c r="E64" s="51"/>
      <c r="F64" s="51"/>
      <c r="G64" s="51"/>
      <c r="H64" s="51"/>
      <c r="I64" s="123"/>
    </row>
    <row r="65" spans="2:9" x14ac:dyDescent="0.2">
      <c r="B65" s="56"/>
      <c r="C65" s="51"/>
      <c r="D65" s="51"/>
      <c r="E65" s="51"/>
      <c r="F65" s="51"/>
      <c r="G65" s="51"/>
      <c r="H65" s="51"/>
      <c r="I65" s="123"/>
    </row>
    <row r="66" spans="2:9" x14ac:dyDescent="0.2">
      <c r="B66" s="56"/>
      <c r="C66" s="51"/>
      <c r="D66" s="51"/>
      <c r="E66" s="51"/>
      <c r="F66" s="51"/>
      <c r="G66" s="51"/>
      <c r="H66" s="51"/>
      <c r="I66" s="123"/>
    </row>
    <row r="67" spans="2:9" x14ac:dyDescent="0.2">
      <c r="B67" s="56"/>
      <c r="C67" s="51"/>
      <c r="D67" s="51"/>
      <c r="E67" s="51"/>
      <c r="F67" s="898" t="s">
        <v>218</v>
      </c>
      <c r="G67" s="898"/>
      <c r="H67" s="898"/>
      <c r="I67" s="123"/>
    </row>
    <row r="68" spans="2:9" x14ac:dyDescent="0.2">
      <c r="B68" s="56"/>
      <c r="C68" s="51"/>
      <c r="D68" s="51"/>
      <c r="E68" s="51"/>
      <c r="F68" s="899"/>
      <c r="G68" s="899"/>
      <c r="H68" s="899"/>
      <c r="I68" s="123"/>
    </row>
    <row r="69" spans="2:9" x14ac:dyDescent="0.25">
      <c r="B69" s="56"/>
      <c r="C69" s="51"/>
      <c r="D69" s="51"/>
      <c r="E69" s="51"/>
      <c r="F69" s="773" t="s">
        <v>51</v>
      </c>
      <c r="G69" s="773"/>
      <c r="H69" s="773"/>
      <c r="I69" s="123"/>
    </row>
    <row r="70" spans="2:9" x14ac:dyDescent="0.25">
      <c r="B70" s="35"/>
      <c r="C70" s="36"/>
      <c r="D70" s="36"/>
      <c r="E70" s="36"/>
      <c r="F70" s="36"/>
      <c r="G70" s="36"/>
      <c r="H70" s="36"/>
      <c r="I70" s="141"/>
    </row>
    <row r="71" spans="2:9" x14ac:dyDescent="0.25">
      <c r="B71" s="148"/>
      <c r="C71" s="149"/>
      <c r="D71" s="149"/>
      <c r="E71" s="149"/>
      <c r="F71" s="149"/>
      <c r="G71" s="149"/>
      <c r="H71" s="149"/>
      <c r="I71" s="150"/>
    </row>
  </sheetData>
  <mergeCells count="89">
    <mergeCell ref="F69:H69"/>
    <mergeCell ref="G53:I53"/>
    <mergeCell ref="D61:H61"/>
    <mergeCell ref="D63:H63"/>
    <mergeCell ref="F67:H68"/>
    <mergeCell ref="B55:D55"/>
    <mergeCell ref="B61:C61"/>
    <mergeCell ref="B63:C63"/>
    <mergeCell ref="B58:C58"/>
    <mergeCell ref="B53:D54"/>
    <mergeCell ref="L40:N40"/>
    <mergeCell ref="J41:N41"/>
    <mergeCell ref="C33:G33"/>
    <mergeCell ref="N35:O35"/>
    <mergeCell ref="J40:K40"/>
    <mergeCell ref="J38:K38"/>
    <mergeCell ref="N36:O36"/>
    <mergeCell ref="O40:Q41"/>
    <mergeCell ref="P38:Q38"/>
    <mergeCell ref="B46:C46"/>
    <mergeCell ref="P32:Q32"/>
    <mergeCell ref="J36:K36"/>
    <mergeCell ref="L39:N39"/>
    <mergeCell ref="L38:M38"/>
    <mergeCell ref="N32:O32"/>
    <mergeCell ref="P35:Q35"/>
    <mergeCell ref="L32:M32"/>
    <mergeCell ref="J33:K33"/>
    <mergeCell ref="L33:M33"/>
    <mergeCell ref="P33:Q33"/>
    <mergeCell ref="B43:C43"/>
    <mergeCell ref="J42:N42"/>
    <mergeCell ref="J39:K39"/>
    <mergeCell ref="J37:K37"/>
    <mergeCell ref="L37:M37"/>
    <mergeCell ref="C27:D27"/>
    <mergeCell ref="C28:D28"/>
    <mergeCell ref="C31:D31"/>
    <mergeCell ref="J34:K34"/>
    <mergeCell ref="N18:Q19"/>
    <mergeCell ref="L24:Q24"/>
    <mergeCell ref="L23:M23"/>
    <mergeCell ref="N27:O27"/>
    <mergeCell ref="J24:K24"/>
    <mergeCell ref="N23:Q23"/>
    <mergeCell ref="C30:D30"/>
    <mergeCell ref="C20:D20"/>
    <mergeCell ref="N20:P20"/>
    <mergeCell ref="P27:Q27"/>
    <mergeCell ref="J23:K23"/>
    <mergeCell ref="C26:D26"/>
    <mergeCell ref="P30:Q30"/>
    <mergeCell ref="N34:O34"/>
    <mergeCell ref="L35:M35"/>
    <mergeCell ref="J16:Q16"/>
    <mergeCell ref="L27:M27"/>
    <mergeCell ref="N29:O29"/>
    <mergeCell ref="C17:G18"/>
    <mergeCell ref="J35:K35"/>
    <mergeCell ref="P28:Q28"/>
    <mergeCell ref="N30:O30"/>
    <mergeCell ref="P31:Q31"/>
    <mergeCell ref="L28:M28"/>
    <mergeCell ref="N28:O28"/>
    <mergeCell ref="N33:O33"/>
    <mergeCell ref="C29:D29"/>
    <mergeCell ref="J32:K32"/>
    <mergeCell ref="J30:K30"/>
    <mergeCell ref="L30:M30"/>
    <mergeCell ref="P29:Q29"/>
    <mergeCell ref="L25:Q25"/>
    <mergeCell ref="L31:M31"/>
    <mergeCell ref="N31:O31"/>
    <mergeCell ref="B2:E2"/>
    <mergeCell ref="L36:M36"/>
    <mergeCell ref="B44:C45"/>
    <mergeCell ref="O39:Q39"/>
    <mergeCell ref="P36:Q36"/>
    <mergeCell ref="P37:Q37"/>
    <mergeCell ref="P34:Q34"/>
    <mergeCell ref="L34:M34"/>
    <mergeCell ref="N37:O37"/>
    <mergeCell ref="N38:O38"/>
    <mergeCell ref="J31:K31"/>
    <mergeCell ref="L29:M29"/>
    <mergeCell ref="J25:K25"/>
    <mergeCell ref="J29:K29"/>
    <mergeCell ref="J28:K28"/>
    <mergeCell ref="K22:L22"/>
  </mergeCells>
  <hyperlinks>
    <hyperlink ref="C30" r:id="rId1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Q101"/>
  <sheetViews>
    <sheetView zoomScale="90" workbookViewId="0">
      <selection activeCell="B54" sqref="B54:I72"/>
    </sheetView>
  </sheetViews>
  <sheetFormatPr baseColWidth="10" defaultColWidth="9" defaultRowHeight="15" x14ac:dyDescent="0.25"/>
  <cols>
    <col min="1" max="1" width="11" customWidth="1"/>
    <col min="2" max="2" width="16.85546875" customWidth="1"/>
    <col min="3" max="3" width="21.5703125" customWidth="1"/>
    <col min="4" max="4" width="22.85546875" customWidth="1"/>
    <col min="5" max="5" width="18" customWidth="1"/>
    <col min="6" max="6" width="22.85546875" customWidth="1"/>
    <col min="7" max="7" width="17.5703125" customWidth="1"/>
    <col min="8" max="9" width="11"/>
    <col min="10" max="10" width="16.42578125" customWidth="1"/>
    <col min="11" max="11" width="18.7109375" customWidth="1"/>
    <col min="12" max="12" width="17" customWidth="1"/>
    <col min="13" max="13" width="15.85546875" customWidth="1"/>
    <col min="14" max="14" width="11"/>
    <col min="15" max="15" width="16.140625" customWidth="1"/>
    <col min="16" max="16" width="15" customWidth="1"/>
    <col min="17" max="256" width="11" customWidth="1"/>
  </cols>
  <sheetData>
    <row r="2" spans="2:8" x14ac:dyDescent="0.2">
      <c r="B2" s="947" t="s">
        <v>222</v>
      </c>
      <c r="C2" s="947"/>
      <c r="D2" s="947"/>
      <c r="E2" s="947"/>
    </row>
    <row r="3" spans="2:8" x14ac:dyDescent="0.25">
      <c r="B3" s="30"/>
      <c r="C3" s="30"/>
      <c r="D3" s="30"/>
      <c r="E3" s="30"/>
      <c r="G3" s="218"/>
    </row>
    <row r="4" spans="2:8" x14ac:dyDescent="0.25">
      <c r="B4" s="24" t="s">
        <v>10</v>
      </c>
      <c r="C4" s="24" t="s">
        <v>53</v>
      </c>
      <c r="D4" s="24" t="s">
        <v>13</v>
      </c>
      <c r="E4" s="24" t="s">
        <v>14</v>
      </c>
      <c r="G4" s="253"/>
    </row>
    <row r="5" spans="2:8" x14ac:dyDescent="0.25">
      <c r="B5" s="30">
        <v>150901</v>
      </c>
      <c r="C5" s="30" t="s">
        <v>205</v>
      </c>
      <c r="D5" s="73">
        <f>6900000</f>
        <v>6900000</v>
      </c>
      <c r="E5" s="73"/>
      <c r="G5" s="254"/>
      <c r="H5" s="71"/>
    </row>
    <row r="6" spans="2:8" x14ac:dyDescent="0.25">
      <c r="B6" s="30">
        <v>240402</v>
      </c>
      <c r="C6" s="30" t="s">
        <v>154</v>
      </c>
      <c r="D6" s="73">
        <f>D5*19%</f>
        <v>1311000</v>
      </c>
      <c r="E6" s="73"/>
      <c r="G6" s="254"/>
      <c r="H6" s="71"/>
    </row>
    <row r="7" spans="2:8" x14ac:dyDescent="0.25">
      <c r="B7" s="30">
        <v>240205</v>
      </c>
      <c r="C7" s="30" t="s">
        <v>155</v>
      </c>
      <c r="D7" s="73"/>
      <c r="E7" s="73">
        <f>D5*3.5%</f>
        <v>241500.00000000003</v>
      </c>
      <c r="G7" s="254"/>
      <c r="H7" s="71"/>
    </row>
    <row r="8" spans="2:8" x14ac:dyDescent="0.25">
      <c r="B8" s="30">
        <v>240501</v>
      </c>
      <c r="C8" s="30" t="s">
        <v>185</v>
      </c>
      <c r="D8" s="73"/>
      <c r="E8" s="73">
        <f>D5*6/1000</f>
        <v>41400</v>
      </c>
      <c r="G8" s="254"/>
      <c r="H8" s="71"/>
    </row>
    <row r="9" spans="2:8" x14ac:dyDescent="0.25">
      <c r="B9" s="255">
        <v>110201</v>
      </c>
      <c r="C9" s="255" t="s">
        <v>86</v>
      </c>
      <c r="D9" s="73"/>
      <c r="E9" s="73">
        <f>D5+D6-E7-E8</f>
        <v>7928100</v>
      </c>
      <c r="G9" s="256"/>
    </row>
    <row r="10" spans="2:8" x14ac:dyDescent="0.25">
      <c r="B10" s="30"/>
      <c r="C10" s="30"/>
      <c r="D10" s="28"/>
      <c r="E10" s="28"/>
      <c r="G10" s="254"/>
    </row>
    <row r="11" spans="2:8" x14ac:dyDescent="0.25">
      <c r="B11" s="30"/>
      <c r="C11" s="30" t="s">
        <v>139</v>
      </c>
      <c r="D11" s="29">
        <f>D5+D6</f>
        <v>8211000</v>
      </c>
      <c r="E11" s="29">
        <f>E7+E8+E9</f>
        <v>8211000</v>
      </c>
    </row>
    <row r="12" spans="2:8" x14ac:dyDescent="0.2">
      <c r="B12" s="30"/>
      <c r="C12" s="30"/>
      <c r="D12" s="30"/>
      <c r="E12" s="30"/>
    </row>
    <row r="13" spans="2:8" x14ac:dyDescent="0.2">
      <c r="B13" s="30"/>
      <c r="C13" s="30"/>
      <c r="D13" s="30"/>
      <c r="E13" s="30"/>
    </row>
    <row r="14" spans="2:8" x14ac:dyDescent="0.2">
      <c r="B14" s="30"/>
      <c r="C14" s="30"/>
      <c r="D14" s="30"/>
      <c r="E14" s="30"/>
    </row>
    <row r="15" spans="2:8" x14ac:dyDescent="0.2">
      <c r="B15" s="30" t="s">
        <v>206</v>
      </c>
      <c r="C15" s="30"/>
      <c r="D15" s="30"/>
      <c r="E15" s="30"/>
    </row>
    <row r="17" spans="2:17" ht="29.25" customHeight="1" x14ac:dyDescent="0.25">
      <c r="B17" s="152"/>
      <c r="C17" s="153"/>
      <c r="D17" s="153"/>
      <c r="E17" s="153"/>
      <c r="F17" s="153"/>
      <c r="G17" s="153"/>
      <c r="H17" s="154"/>
      <c r="J17" s="901" t="s">
        <v>82</v>
      </c>
      <c r="K17" s="902"/>
      <c r="L17" s="902"/>
      <c r="M17" s="902"/>
      <c r="N17" s="902"/>
      <c r="O17" s="902"/>
      <c r="P17" s="902"/>
      <c r="Q17" s="903"/>
    </row>
    <row r="18" spans="2:17" ht="47.25" customHeight="1" x14ac:dyDescent="0.25">
      <c r="B18" s="918"/>
      <c r="C18" s="919"/>
      <c r="D18" s="919"/>
      <c r="E18" s="155"/>
      <c r="F18" s="155"/>
      <c r="G18" s="155"/>
      <c r="H18" s="156"/>
      <c r="J18" s="82"/>
      <c r="K18" s="83"/>
      <c r="L18" s="83"/>
      <c r="M18" s="83"/>
      <c r="N18" s="83"/>
      <c r="O18" s="83"/>
      <c r="P18" s="83"/>
      <c r="Q18" s="90"/>
    </row>
    <row r="19" spans="2:17" ht="51" customHeight="1" x14ac:dyDescent="0.25">
      <c r="B19" s="918"/>
      <c r="C19" s="919"/>
      <c r="D19" s="919"/>
      <c r="E19" s="155"/>
      <c r="F19" s="155"/>
      <c r="G19" s="155"/>
      <c r="H19" s="156"/>
      <c r="J19" s="82"/>
      <c r="K19" s="83"/>
      <c r="L19" s="83"/>
      <c r="M19" s="83"/>
      <c r="N19" s="950" t="s">
        <v>88</v>
      </c>
      <c r="O19" s="951"/>
      <c r="P19" s="951"/>
      <c r="Q19" s="952"/>
    </row>
    <row r="20" spans="2:17" ht="27" customHeight="1" x14ac:dyDescent="0.45">
      <c r="B20" s="157"/>
      <c r="C20" s="158"/>
      <c r="D20" s="158"/>
      <c r="E20" s="159"/>
      <c r="F20" s="159"/>
      <c r="G20" s="159"/>
      <c r="H20" s="156"/>
      <c r="J20" s="82"/>
      <c r="K20" s="83"/>
      <c r="L20" s="83"/>
      <c r="M20" s="83"/>
      <c r="N20" s="953"/>
      <c r="O20" s="954"/>
      <c r="P20" s="954"/>
      <c r="Q20" s="955"/>
    </row>
    <row r="21" spans="2:17" ht="16.5" customHeight="1" x14ac:dyDescent="0.4">
      <c r="B21" s="160"/>
      <c r="C21" s="956"/>
      <c r="D21" s="746"/>
      <c r="E21" s="159"/>
      <c r="F21" s="159"/>
      <c r="G21" s="159"/>
      <c r="H21" s="257"/>
      <c r="I21" s="30"/>
      <c r="J21" s="82"/>
      <c r="K21" s="83"/>
      <c r="L21" s="83"/>
      <c r="M21" s="83"/>
      <c r="N21" s="860" t="s">
        <v>89</v>
      </c>
      <c r="O21" s="836"/>
      <c r="P21" s="837"/>
      <c r="Q21" s="138">
        <v>6</v>
      </c>
    </row>
    <row r="22" spans="2:17" ht="28.5" customHeight="1" x14ac:dyDescent="0.25">
      <c r="B22" s="160"/>
      <c r="C22" s="161" t="s">
        <v>178</v>
      </c>
      <c r="D22" s="101" t="s">
        <v>224</v>
      </c>
      <c r="E22" s="41"/>
      <c r="F22" s="162" t="s">
        <v>3</v>
      </c>
      <c r="G22" s="163">
        <v>44472</v>
      </c>
      <c r="H22" s="257"/>
      <c r="I22" s="30"/>
      <c r="J22" s="82"/>
      <c r="K22" s="83"/>
      <c r="L22" s="83"/>
      <c r="M22" s="83"/>
      <c r="N22" s="83"/>
      <c r="O22" s="83"/>
      <c r="P22" s="83"/>
      <c r="Q22" s="90"/>
    </row>
    <row r="23" spans="2:17" x14ac:dyDescent="0.25">
      <c r="B23" s="160"/>
      <c r="C23" s="164" t="s">
        <v>158</v>
      </c>
      <c r="D23" s="101" t="s">
        <v>223</v>
      </c>
      <c r="E23" s="41"/>
      <c r="F23" s="162" t="s">
        <v>144</v>
      </c>
      <c r="G23" s="165">
        <v>6</v>
      </c>
      <c r="H23" s="257"/>
      <c r="I23" s="30"/>
      <c r="J23" s="95" t="s">
        <v>1</v>
      </c>
      <c r="K23" s="823" t="s">
        <v>2</v>
      </c>
      <c r="L23" s="843"/>
      <c r="M23" s="96" t="s">
        <v>3</v>
      </c>
      <c r="N23" s="97">
        <v>3</v>
      </c>
      <c r="O23" s="97">
        <v>10</v>
      </c>
      <c r="P23" s="97">
        <v>2021</v>
      </c>
      <c r="Q23" s="98" t="s">
        <v>92</v>
      </c>
    </row>
    <row r="24" spans="2:17" x14ac:dyDescent="0.25">
      <c r="B24" s="160"/>
      <c r="C24" s="161" t="s">
        <v>179</v>
      </c>
      <c r="D24" s="101">
        <v>6010515</v>
      </c>
      <c r="E24" s="41"/>
      <c r="F24" s="166"/>
      <c r="G24" s="166"/>
      <c r="H24" s="257"/>
      <c r="I24" s="30"/>
      <c r="J24" s="821" t="s">
        <v>95</v>
      </c>
      <c r="K24" s="851"/>
      <c r="L24" s="823" t="s">
        <v>226</v>
      </c>
      <c r="M24" s="843"/>
      <c r="N24" s="842">
        <f>D11</f>
        <v>8211000</v>
      </c>
      <c r="O24" s="958"/>
      <c r="P24" s="958"/>
      <c r="Q24" s="959"/>
    </row>
    <row r="25" spans="2:17" x14ac:dyDescent="0.25">
      <c r="B25" s="160"/>
      <c r="C25" s="164" t="s">
        <v>160</v>
      </c>
      <c r="D25" s="258" t="s">
        <v>225</v>
      </c>
      <c r="E25" s="41"/>
      <c r="F25" s="166"/>
      <c r="G25" s="166"/>
      <c r="H25" s="257"/>
      <c r="I25" s="30"/>
      <c r="J25" s="821" t="s">
        <v>97</v>
      </c>
      <c r="K25" s="851"/>
      <c r="L25" s="823" t="s">
        <v>228</v>
      </c>
      <c r="M25" s="824"/>
      <c r="N25" s="824"/>
      <c r="O25" s="824"/>
      <c r="P25" s="824"/>
      <c r="Q25" s="825"/>
    </row>
    <row r="26" spans="2:17" x14ac:dyDescent="0.25">
      <c r="B26" s="160"/>
      <c r="C26" s="166"/>
      <c r="D26" s="166"/>
      <c r="E26" s="166"/>
      <c r="F26" s="166"/>
      <c r="G26" s="166"/>
      <c r="H26" s="257"/>
      <c r="I26" s="30"/>
      <c r="J26" s="821" t="s">
        <v>99</v>
      </c>
      <c r="K26" s="851"/>
      <c r="L26" s="823" t="s">
        <v>229</v>
      </c>
      <c r="M26" s="824"/>
      <c r="N26" s="824"/>
      <c r="O26" s="824"/>
      <c r="P26" s="824"/>
      <c r="Q26" s="825"/>
    </row>
    <row r="27" spans="2:17" ht="15.75" x14ac:dyDescent="0.25">
      <c r="B27" s="160"/>
      <c r="C27" s="920" t="s">
        <v>100</v>
      </c>
      <c r="D27" s="746"/>
      <c r="E27" s="166"/>
      <c r="F27" s="167"/>
      <c r="G27" s="166"/>
      <c r="H27" s="257"/>
      <c r="I27" s="30"/>
      <c r="J27" s="103"/>
      <c r="K27" s="104"/>
      <c r="L27" s="104"/>
      <c r="M27" s="104"/>
      <c r="N27" s="105"/>
      <c r="O27" s="105"/>
      <c r="P27" s="105"/>
      <c r="Q27" s="106"/>
    </row>
    <row r="28" spans="2:17" x14ac:dyDescent="0.25">
      <c r="B28" s="160"/>
      <c r="C28" s="852" t="s">
        <v>82</v>
      </c>
      <c r="D28" s="853"/>
      <c r="E28" s="166"/>
      <c r="F28" s="167"/>
      <c r="G28" s="166"/>
      <c r="H28" s="257"/>
      <c r="I28" s="30"/>
      <c r="J28" s="108" t="s">
        <v>207</v>
      </c>
      <c r="K28" s="97" t="s">
        <v>50</v>
      </c>
      <c r="L28" s="819" t="s">
        <v>102</v>
      </c>
      <c r="M28" s="820"/>
      <c r="N28" s="819" t="s">
        <v>103</v>
      </c>
      <c r="O28" s="820"/>
      <c r="P28" s="819" t="s">
        <v>104</v>
      </c>
      <c r="Q28" s="846"/>
    </row>
    <row r="29" spans="2:17" x14ac:dyDescent="0.25">
      <c r="B29" s="160"/>
      <c r="C29" s="852" t="s">
        <v>136</v>
      </c>
      <c r="D29" s="853"/>
      <c r="E29" s="166"/>
      <c r="F29" s="167"/>
      <c r="G29" s="166"/>
      <c r="H29" s="257"/>
      <c r="I29" s="30"/>
      <c r="J29" s="835" t="s">
        <v>10</v>
      </c>
      <c r="K29" s="837"/>
      <c r="L29" s="848" t="s">
        <v>8</v>
      </c>
      <c r="M29" s="851"/>
      <c r="N29" s="848" t="s">
        <v>13</v>
      </c>
      <c r="O29" s="851"/>
      <c r="P29" s="848" t="s">
        <v>14</v>
      </c>
      <c r="Q29" s="917"/>
    </row>
    <row r="30" spans="2:17" x14ac:dyDescent="0.2">
      <c r="B30" s="160"/>
      <c r="C30" s="852">
        <v>3212589438</v>
      </c>
      <c r="D30" s="853"/>
      <c r="E30" s="166"/>
      <c r="F30" s="167"/>
      <c r="G30" s="166"/>
      <c r="H30" s="257"/>
      <c r="I30" s="30"/>
      <c r="J30" s="948">
        <f>B5</f>
        <v>150901</v>
      </c>
      <c r="K30" s="949"/>
      <c r="L30" s="823" t="str">
        <f>C5</f>
        <v>Equipo de computacion</v>
      </c>
      <c r="M30" s="843"/>
      <c r="N30" s="842">
        <f>D5</f>
        <v>6900000</v>
      </c>
      <c r="O30" s="957"/>
      <c r="P30" s="842"/>
      <c r="Q30" s="959"/>
    </row>
    <row r="31" spans="2:17" ht="16.5" customHeight="1" x14ac:dyDescent="0.2">
      <c r="B31" s="160"/>
      <c r="C31" s="904" t="s">
        <v>137</v>
      </c>
      <c r="D31" s="853"/>
      <c r="E31" s="166"/>
      <c r="F31" s="167"/>
      <c r="G31" s="168"/>
      <c r="H31" s="257"/>
      <c r="I31" s="30"/>
      <c r="J31" s="948">
        <f>B9</f>
        <v>110201</v>
      </c>
      <c r="K31" s="949"/>
      <c r="L31" s="823" t="str">
        <f>C9</f>
        <v>Moneda nacional</v>
      </c>
      <c r="M31" s="843"/>
      <c r="N31" s="842"/>
      <c r="O31" s="957"/>
      <c r="P31" s="842">
        <f>E9</f>
        <v>7928100</v>
      </c>
      <c r="Q31" s="959"/>
    </row>
    <row r="32" spans="2:17" x14ac:dyDescent="0.2">
      <c r="B32" s="160"/>
      <c r="C32" s="167"/>
      <c r="D32" s="166"/>
      <c r="E32" s="166"/>
      <c r="F32" s="166"/>
      <c r="G32" s="166"/>
      <c r="H32" s="257"/>
      <c r="I32" s="30"/>
      <c r="J32" s="948"/>
      <c r="K32" s="949"/>
      <c r="L32" s="823"/>
      <c r="M32" s="843"/>
      <c r="N32" s="842"/>
      <c r="O32" s="957"/>
      <c r="P32" s="842"/>
      <c r="Q32" s="959"/>
    </row>
    <row r="33" spans="2:17" x14ac:dyDescent="0.25">
      <c r="B33" s="160"/>
      <c r="C33" s="166"/>
      <c r="D33" s="166"/>
      <c r="E33" s="166"/>
      <c r="F33" s="166"/>
      <c r="G33" s="166"/>
      <c r="H33" s="257"/>
      <c r="I33" s="30"/>
      <c r="J33" s="948"/>
      <c r="K33" s="949"/>
      <c r="L33" s="823"/>
      <c r="M33" s="843"/>
      <c r="N33" s="848"/>
      <c r="O33" s="851"/>
      <c r="P33" s="842"/>
      <c r="Q33" s="959"/>
    </row>
    <row r="34" spans="2:17" x14ac:dyDescent="0.25">
      <c r="B34" s="160"/>
      <c r="C34" s="962" t="s">
        <v>105</v>
      </c>
      <c r="D34" s="963"/>
      <c r="E34" s="963"/>
      <c r="F34" s="963"/>
      <c r="G34" s="964"/>
      <c r="H34" s="257"/>
      <c r="I34" s="30"/>
      <c r="J34" s="948"/>
      <c r="K34" s="949"/>
      <c r="L34" s="823"/>
      <c r="M34" s="843"/>
      <c r="N34" s="848"/>
      <c r="O34" s="851"/>
      <c r="P34" s="842"/>
      <c r="Q34" s="959"/>
    </row>
    <row r="35" spans="2:17" x14ac:dyDescent="0.25">
      <c r="B35" s="160"/>
      <c r="C35" s="169" t="s">
        <v>106</v>
      </c>
      <c r="D35" s="169" t="s">
        <v>107</v>
      </c>
      <c r="E35" s="169" t="s">
        <v>108</v>
      </c>
      <c r="F35" s="169" t="s">
        <v>109</v>
      </c>
      <c r="G35" s="169" t="s">
        <v>110</v>
      </c>
      <c r="H35" s="257"/>
      <c r="I35" s="30"/>
      <c r="J35" s="835"/>
      <c r="K35" s="837"/>
      <c r="L35" s="823"/>
      <c r="M35" s="843"/>
      <c r="N35" s="848"/>
      <c r="O35" s="851"/>
      <c r="P35" s="823"/>
      <c r="Q35" s="825"/>
    </row>
    <row r="36" spans="2:17" x14ac:dyDescent="0.25">
      <c r="B36" s="160"/>
      <c r="C36" s="170">
        <v>1</v>
      </c>
      <c r="D36" s="171" t="str">
        <f>C5</f>
        <v>Equipo de computacion</v>
      </c>
      <c r="E36" s="172">
        <v>3</v>
      </c>
      <c r="F36" s="173">
        <f>2300000</f>
        <v>2300000</v>
      </c>
      <c r="G36" s="173">
        <f>F36*E36</f>
        <v>6900000</v>
      </c>
      <c r="H36" s="257"/>
      <c r="I36" s="30"/>
      <c r="J36" s="835"/>
      <c r="K36" s="837"/>
      <c r="L36" s="823"/>
      <c r="M36" s="843"/>
      <c r="N36" s="848"/>
      <c r="O36" s="851"/>
      <c r="P36" s="823"/>
      <c r="Q36" s="825"/>
    </row>
    <row r="37" spans="2:17" x14ac:dyDescent="0.25">
      <c r="B37" s="160"/>
      <c r="C37" s="170"/>
      <c r="D37" s="171"/>
      <c r="E37" s="172"/>
      <c r="F37" s="174"/>
      <c r="G37" s="174"/>
      <c r="H37" s="257"/>
      <c r="I37" s="30"/>
      <c r="J37" s="835"/>
      <c r="K37" s="837"/>
      <c r="L37" s="823"/>
      <c r="M37" s="843"/>
      <c r="N37" s="882"/>
      <c r="O37" s="883"/>
      <c r="P37" s="858"/>
      <c r="Q37" s="859"/>
    </row>
    <row r="38" spans="2:17" x14ac:dyDescent="0.25">
      <c r="B38" s="160"/>
      <c r="C38" s="170"/>
      <c r="D38" s="171"/>
      <c r="E38" s="172"/>
      <c r="F38" s="174"/>
      <c r="G38" s="174"/>
      <c r="H38" s="257"/>
      <c r="I38" s="30"/>
      <c r="J38" s="835"/>
      <c r="K38" s="837"/>
      <c r="L38" s="823" t="s">
        <v>163</v>
      </c>
      <c r="M38" s="843"/>
      <c r="N38" s="960">
        <f>N30+N31+N32</f>
        <v>6900000</v>
      </c>
      <c r="O38" s="965"/>
      <c r="P38" s="960">
        <f>P31+P32+P33</f>
        <v>7928100</v>
      </c>
      <c r="Q38" s="961"/>
    </row>
    <row r="39" spans="2:17" x14ac:dyDescent="0.25">
      <c r="B39" s="160"/>
      <c r="C39" s="170"/>
      <c r="D39" s="171"/>
      <c r="E39" s="172"/>
      <c r="F39" s="174"/>
      <c r="G39" s="174"/>
      <c r="H39" s="257"/>
      <c r="I39" s="30"/>
      <c r="J39" s="835"/>
      <c r="K39" s="837"/>
      <c r="L39" s="823"/>
      <c r="M39" s="843"/>
      <c r="N39" s="848"/>
      <c r="O39" s="851"/>
      <c r="P39" s="823"/>
      <c r="Q39" s="825"/>
    </row>
    <row r="40" spans="2:17" x14ac:dyDescent="0.25">
      <c r="B40" s="160"/>
      <c r="C40" s="170"/>
      <c r="D40" s="171"/>
      <c r="E40" s="172"/>
      <c r="F40" s="174"/>
      <c r="G40" s="174"/>
      <c r="H40" s="257"/>
      <c r="I40" s="30"/>
      <c r="J40" s="821" t="s">
        <v>113</v>
      </c>
      <c r="K40" s="851"/>
      <c r="L40" s="848" t="s">
        <v>114</v>
      </c>
      <c r="M40" s="822"/>
      <c r="N40" s="851"/>
      <c r="O40" s="848" t="s">
        <v>24</v>
      </c>
      <c r="P40" s="822"/>
      <c r="Q40" s="917"/>
    </row>
    <row r="41" spans="2:17" ht="77.25" customHeight="1" x14ac:dyDescent="0.3">
      <c r="B41" s="160"/>
      <c r="C41" s="170"/>
      <c r="D41" s="171"/>
      <c r="E41" s="172"/>
      <c r="F41" s="259"/>
      <c r="G41" s="174"/>
      <c r="H41" s="257"/>
      <c r="I41" s="30"/>
      <c r="J41" s="879" t="s">
        <v>29</v>
      </c>
      <c r="K41" s="880"/>
      <c r="L41" s="864" t="s">
        <v>26</v>
      </c>
      <c r="M41" s="865"/>
      <c r="N41" s="866"/>
      <c r="O41" s="873"/>
      <c r="P41" s="874"/>
      <c r="Q41" s="875"/>
    </row>
    <row r="42" spans="2:17" ht="34.5" customHeight="1" x14ac:dyDescent="0.2">
      <c r="B42" s="160"/>
      <c r="C42" s="170"/>
      <c r="D42" s="171"/>
      <c r="E42" s="171"/>
      <c r="F42" s="171"/>
      <c r="G42" s="171"/>
      <c r="H42" s="257"/>
      <c r="I42" s="30"/>
      <c r="J42" s="922" t="s">
        <v>115</v>
      </c>
      <c r="K42" s="923"/>
      <c r="L42" s="923"/>
      <c r="M42" s="923"/>
      <c r="N42" s="924"/>
      <c r="O42" s="876"/>
      <c r="P42" s="877"/>
      <c r="Q42" s="878"/>
    </row>
    <row r="43" spans="2:17" ht="21.75" x14ac:dyDescent="0.25">
      <c r="B43" s="160"/>
      <c r="C43" s="166"/>
      <c r="D43" s="166"/>
      <c r="E43" s="166"/>
      <c r="F43" s="166"/>
      <c r="G43" s="166"/>
      <c r="H43" s="257"/>
      <c r="I43" s="30"/>
      <c r="J43" s="887" t="s">
        <v>26</v>
      </c>
      <c r="K43" s="888"/>
      <c r="L43" s="888"/>
      <c r="M43" s="888"/>
      <c r="N43" s="889"/>
      <c r="O43" s="118" t="s">
        <v>49</v>
      </c>
      <c r="P43" s="118" t="s">
        <v>127</v>
      </c>
      <c r="Q43" s="119" t="s">
        <v>230</v>
      </c>
    </row>
    <row r="44" spans="2:17" ht="18" x14ac:dyDescent="0.25">
      <c r="B44" s="929" t="s">
        <v>116</v>
      </c>
      <c r="C44" s="872"/>
      <c r="D44" s="175"/>
      <c r="E44" s="166"/>
      <c r="F44" s="166"/>
      <c r="G44" s="166"/>
      <c r="H44" s="257"/>
      <c r="I44" s="30"/>
    </row>
    <row r="45" spans="2:17" x14ac:dyDescent="0.25">
      <c r="B45" s="928"/>
      <c r="C45" s="746"/>
      <c r="D45" s="41"/>
      <c r="E45" s="166"/>
      <c r="F45" s="176" t="s">
        <v>117</v>
      </c>
      <c r="G45" s="177">
        <f>+G36</f>
        <v>6900000</v>
      </c>
      <c r="H45" s="257"/>
      <c r="I45" s="30"/>
    </row>
    <row r="46" spans="2:17" x14ac:dyDescent="0.25">
      <c r="B46" s="928" t="s">
        <v>208</v>
      </c>
      <c r="C46" s="746"/>
      <c r="D46" s="41"/>
      <c r="E46" s="166"/>
      <c r="F46" s="176" t="s">
        <v>120</v>
      </c>
      <c r="G46" s="178">
        <f>G9</f>
        <v>0</v>
      </c>
      <c r="H46" s="257"/>
      <c r="I46" s="30"/>
    </row>
    <row r="47" spans="2:17" x14ac:dyDescent="0.25">
      <c r="B47" s="928"/>
      <c r="C47" s="746"/>
      <c r="D47" s="41"/>
      <c r="E47" s="166"/>
      <c r="F47" s="176"/>
      <c r="G47" s="177"/>
      <c r="H47" s="257"/>
      <c r="I47" s="30"/>
    </row>
    <row r="48" spans="2:17" x14ac:dyDescent="0.25">
      <c r="B48" s="260"/>
      <c r="C48" s="179"/>
      <c r="D48" s="179"/>
      <c r="E48" s="166"/>
      <c r="F48" s="180"/>
      <c r="G48" s="181"/>
      <c r="H48" s="257"/>
      <c r="I48" s="30"/>
    </row>
    <row r="49" spans="2:9" x14ac:dyDescent="0.25">
      <c r="B49" s="261"/>
      <c r="C49" s="166"/>
      <c r="D49" s="166"/>
      <c r="E49" s="166"/>
      <c r="F49" s="176" t="s">
        <v>122</v>
      </c>
      <c r="G49" s="182">
        <f>G45+G46-G47-G48</f>
        <v>6900000</v>
      </c>
      <c r="H49" s="257"/>
      <c r="I49" s="30"/>
    </row>
    <row r="50" spans="2:9" x14ac:dyDescent="0.2">
      <c r="B50" s="261"/>
      <c r="C50" s="166"/>
      <c r="D50" s="166"/>
      <c r="E50" s="166"/>
      <c r="F50" s="166"/>
      <c r="G50" s="166"/>
      <c r="H50" s="257"/>
      <c r="I50" s="30"/>
    </row>
    <row r="51" spans="2:9" x14ac:dyDescent="0.2">
      <c r="B51" s="262"/>
      <c r="C51" s="263"/>
      <c r="D51" s="263"/>
      <c r="E51" s="263"/>
      <c r="F51" s="263"/>
      <c r="G51" s="263"/>
      <c r="H51" s="264"/>
      <c r="I51" s="30"/>
    </row>
    <row r="52" spans="2:9" x14ac:dyDescent="0.2">
      <c r="B52" s="30"/>
      <c r="C52" s="30"/>
      <c r="D52" s="30"/>
      <c r="E52" s="30"/>
      <c r="F52" s="30"/>
      <c r="G52" s="30"/>
      <c r="H52" s="30"/>
      <c r="I52" s="30"/>
    </row>
    <row r="53" spans="2:9" ht="15" customHeight="1" x14ac:dyDescent="0.2">
      <c r="B53" s="30"/>
      <c r="C53" s="30"/>
      <c r="D53" s="30"/>
      <c r="E53" s="30"/>
      <c r="F53" s="30"/>
      <c r="G53" s="30"/>
      <c r="H53" s="30"/>
      <c r="I53" s="30"/>
    </row>
    <row r="54" spans="2:9" ht="15.75" x14ac:dyDescent="0.25">
      <c r="B54" s="869" t="s">
        <v>59</v>
      </c>
      <c r="C54" s="870"/>
      <c r="D54" s="870"/>
      <c r="E54" s="122"/>
      <c r="F54" s="122"/>
      <c r="G54" s="893" t="s">
        <v>209</v>
      </c>
      <c r="H54" s="894"/>
      <c r="I54" s="895"/>
    </row>
    <row r="55" spans="2:9" x14ac:dyDescent="0.2">
      <c r="B55" s="871"/>
      <c r="C55" s="872"/>
      <c r="D55" s="872"/>
      <c r="E55" s="51"/>
      <c r="F55" s="51"/>
      <c r="G55" s="51"/>
      <c r="H55" s="51"/>
      <c r="I55" s="123"/>
    </row>
    <row r="56" spans="2:9" x14ac:dyDescent="0.2">
      <c r="B56" s="829" t="s">
        <v>129</v>
      </c>
      <c r="C56" s="746"/>
      <c r="D56" s="746"/>
      <c r="E56" s="51"/>
      <c r="F56" s="51"/>
      <c r="G56" s="51"/>
      <c r="H56" s="51"/>
      <c r="I56" s="123"/>
    </row>
    <row r="57" spans="2:9" x14ac:dyDescent="0.2">
      <c r="B57" s="56"/>
      <c r="C57" s="51"/>
      <c r="D57" s="51"/>
      <c r="E57" s="51"/>
      <c r="F57" s="51"/>
      <c r="G57" s="51"/>
      <c r="H57" s="51"/>
      <c r="I57" s="123"/>
    </row>
    <row r="58" spans="2:9" x14ac:dyDescent="0.2">
      <c r="B58" s="56"/>
      <c r="C58" s="51"/>
      <c r="D58" s="51"/>
      <c r="E58" s="51"/>
      <c r="F58" s="51"/>
      <c r="G58" s="51"/>
      <c r="H58" s="51"/>
      <c r="I58" s="123"/>
    </row>
    <row r="59" spans="2:9" x14ac:dyDescent="0.25">
      <c r="B59" s="867" t="s">
        <v>217</v>
      </c>
      <c r="C59" s="746"/>
      <c r="D59" s="51"/>
      <c r="E59" s="51"/>
      <c r="F59" s="51"/>
      <c r="G59" s="51"/>
      <c r="H59" s="51"/>
      <c r="I59" s="123"/>
    </row>
    <row r="60" spans="2:9" x14ac:dyDescent="0.2">
      <c r="B60" s="56"/>
      <c r="C60" s="51"/>
      <c r="D60" s="51"/>
      <c r="E60" s="51"/>
      <c r="F60" s="51"/>
      <c r="G60" s="51"/>
      <c r="H60" s="51"/>
      <c r="I60" s="123"/>
    </row>
    <row r="61" spans="2:9" x14ac:dyDescent="0.2">
      <c r="B61" s="56"/>
      <c r="C61" s="51"/>
      <c r="D61" s="51"/>
      <c r="E61" s="51"/>
      <c r="F61" s="51"/>
      <c r="G61" s="51"/>
      <c r="H61" s="51"/>
      <c r="I61" s="123"/>
    </row>
    <row r="62" spans="2:9" x14ac:dyDescent="0.25">
      <c r="B62" s="862" t="s">
        <v>123</v>
      </c>
      <c r="C62" s="863"/>
      <c r="D62" s="830" t="s">
        <v>226</v>
      </c>
      <c r="E62" s="830"/>
      <c r="F62" s="830"/>
      <c r="G62" s="830"/>
      <c r="H62" s="830"/>
      <c r="I62" s="123"/>
    </row>
    <row r="63" spans="2:9" x14ac:dyDescent="0.2">
      <c r="B63" s="56"/>
      <c r="C63" s="51"/>
      <c r="D63" s="51"/>
      <c r="E63" s="51"/>
      <c r="F63" s="51"/>
      <c r="G63" s="51"/>
      <c r="H63" s="51"/>
      <c r="I63" s="123"/>
    </row>
    <row r="64" spans="2:9" x14ac:dyDescent="0.25">
      <c r="B64" s="862" t="s">
        <v>125</v>
      </c>
      <c r="C64" s="863"/>
      <c r="D64" s="868">
        <f>D11</f>
        <v>8211000</v>
      </c>
      <c r="E64" s="868"/>
      <c r="F64" s="868"/>
      <c r="G64" s="868"/>
      <c r="H64" s="868"/>
      <c r="I64" s="123"/>
    </row>
    <row r="65" spans="2:9" x14ac:dyDescent="0.2">
      <c r="B65" s="56"/>
      <c r="C65" s="51"/>
      <c r="D65" s="51"/>
      <c r="E65" s="51"/>
      <c r="F65" s="51"/>
      <c r="G65" s="51"/>
      <c r="H65" s="51"/>
      <c r="I65" s="123"/>
    </row>
    <row r="66" spans="2:9" ht="15" customHeight="1" x14ac:dyDescent="0.2">
      <c r="B66" s="56"/>
      <c r="C66" s="51"/>
      <c r="D66" s="51"/>
      <c r="E66" s="51"/>
      <c r="F66" s="51"/>
      <c r="G66" s="51"/>
      <c r="H66" s="51"/>
      <c r="I66" s="123"/>
    </row>
    <row r="67" spans="2:9" x14ac:dyDescent="0.2">
      <c r="B67" s="56"/>
      <c r="C67" s="51"/>
      <c r="D67" s="51"/>
      <c r="E67" s="51"/>
      <c r="F67" s="51"/>
      <c r="G67" s="51"/>
      <c r="H67" s="51"/>
      <c r="I67" s="123"/>
    </row>
    <row r="68" spans="2:9" x14ac:dyDescent="0.2">
      <c r="B68" s="56"/>
      <c r="C68" s="51"/>
      <c r="D68" s="51"/>
      <c r="E68" s="51"/>
      <c r="F68" s="898" t="s">
        <v>227</v>
      </c>
      <c r="G68" s="898"/>
      <c r="H68" s="898"/>
      <c r="I68" s="123"/>
    </row>
    <row r="69" spans="2:9" x14ac:dyDescent="0.2">
      <c r="B69" s="56"/>
      <c r="C69" s="51"/>
      <c r="D69" s="51"/>
      <c r="E69" s="51"/>
      <c r="F69" s="899"/>
      <c r="G69" s="899"/>
      <c r="H69" s="899"/>
      <c r="I69" s="123"/>
    </row>
    <row r="70" spans="2:9" x14ac:dyDescent="0.25">
      <c r="B70" s="56"/>
      <c r="C70" s="51"/>
      <c r="D70" s="51"/>
      <c r="E70" s="51"/>
      <c r="F70" s="773" t="s">
        <v>51</v>
      </c>
      <c r="G70" s="773"/>
      <c r="H70" s="773"/>
      <c r="I70" s="123"/>
    </row>
    <row r="71" spans="2:9" x14ac:dyDescent="0.2">
      <c r="B71" s="56"/>
      <c r="C71" s="51"/>
      <c r="D71" s="51"/>
      <c r="E71" s="51"/>
      <c r="F71" s="51"/>
      <c r="G71" s="51"/>
      <c r="H71" s="51"/>
      <c r="I71" s="123"/>
    </row>
    <row r="72" spans="2:9" x14ac:dyDescent="0.25">
      <c r="B72" s="148"/>
      <c r="C72" s="149"/>
      <c r="D72" s="149"/>
      <c r="E72" s="149"/>
      <c r="F72" s="149"/>
      <c r="G72" s="149"/>
      <c r="H72" s="149"/>
      <c r="I72" s="150"/>
    </row>
    <row r="88" ht="15" customHeight="1" x14ac:dyDescent="0.25"/>
    <row r="101" ht="15" customHeight="1" x14ac:dyDescent="0.25"/>
  </sheetData>
  <mergeCells count="89">
    <mergeCell ref="F70:H70"/>
    <mergeCell ref="F68:H69"/>
    <mergeCell ref="L40:N40"/>
    <mergeCell ref="B47:C47"/>
    <mergeCell ref="B64:C64"/>
    <mergeCell ref="D64:H64"/>
    <mergeCell ref="B44:C44"/>
    <mergeCell ref="B59:C59"/>
    <mergeCell ref="B45:C45"/>
    <mergeCell ref="J42:N42"/>
    <mergeCell ref="L41:N41"/>
    <mergeCell ref="N31:O31"/>
    <mergeCell ref="C34:G34"/>
    <mergeCell ref="N36:O36"/>
    <mergeCell ref="O40:Q40"/>
    <mergeCell ref="D62:H62"/>
    <mergeCell ref="B46:C46"/>
    <mergeCell ref="P36:Q36"/>
    <mergeCell ref="J41:K41"/>
    <mergeCell ref="G54:I54"/>
    <mergeCell ref="B54:D55"/>
    <mergeCell ref="B62:C62"/>
    <mergeCell ref="J43:N43"/>
    <mergeCell ref="O41:Q42"/>
    <mergeCell ref="B56:D56"/>
    <mergeCell ref="J40:K40"/>
    <mergeCell ref="N38:O38"/>
    <mergeCell ref="P33:Q33"/>
    <mergeCell ref="J36:K36"/>
    <mergeCell ref="P37:Q37"/>
    <mergeCell ref="N34:O34"/>
    <mergeCell ref="J37:K37"/>
    <mergeCell ref="J35:K35"/>
    <mergeCell ref="L36:M36"/>
    <mergeCell ref="J38:K38"/>
    <mergeCell ref="J39:K39"/>
    <mergeCell ref="L31:M31"/>
    <mergeCell ref="C31:D31"/>
    <mergeCell ref="J34:K34"/>
    <mergeCell ref="J32:K32"/>
    <mergeCell ref="L33:M33"/>
    <mergeCell ref="L32:M32"/>
    <mergeCell ref="J33:K33"/>
    <mergeCell ref="L37:M37"/>
    <mergeCell ref="L34:M34"/>
    <mergeCell ref="L39:M39"/>
    <mergeCell ref="P38:Q38"/>
    <mergeCell ref="L35:M35"/>
    <mergeCell ref="N39:O39"/>
    <mergeCell ref="N35:O35"/>
    <mergeCell ref="N37:O37"/>
    <mergeCell ref="P35:Q35"/>
    <mergeCell ref="C27:D27"/>
    <mergeCell ref="C28:D28"/>
    <mergeCell ref="P28:Q28"/>
    <mergeCell ref="P39:Q39"/>
    <mergeCell ref="L38:M38"/>
    <mergeCell ref="J31:K31"/>
    <mergeCell ref="N28:O28"/>
    <mergeCell ref="P31:Q31"/>
    <mergeCell ref="L29:M29"/>
    <mergeCell ref="P29:Q29"/>
    <mergeCell ref="N33:O33"/>
    <mergeCell ref="N32:O32"/>
    <mergeCell ref="N29:O29"/>
    <mergeCell ref="P30:Q30"/>
    <mergeCell ref="P32:Q32"/>
    <mergeCell ref="P34:Q34"/>
    <mergeCell ref="J24:K24"/>
    <mergeCell ref="N24:Q24"/>
    <mergeCell ref="L24:M24"/>
    <mergeCell ref="J25:K25"/>
    <mergeCell ref="N21:P21"/>
    <mergeCell ref="B2:E2"/>
    <mergeCell ref="L25:Q25"/>
    <mergeCell ref="L30:M30"/>
    <mergeCell ref="J17:Q17"/>
    <mergeCell ref="J30:K30"/>
    <mergeCell ref="N19:Q20"/>
    <mergeCell ref="C30:D30"/>
    <mergeCell ref="C29:D29"/>
    <mergeCell ref="K23:L23"/>
    <mergeCell ref="B18:D19"/>
    <mergeCell ref="J26:K26"/>
    <mergeCell ref="L26:Q26"/>
    <mergeCell ref="J29:K29"/>
    <mergeCell ref="L28:M28"/>
    <mergeCell ref="C21:D21"/>
    <mergeCell ref="N30:O30"/>
  </mergeCells>
  <hyperlinks>
    <hyperlink ref="D25" r:id="rId1"/>
    <hyperlink ref="C31" r:id="rId2"/>
  </hyperlinks>
  <pageMargins left="0.7" right="0.7" top="0.75" bottom="0.75" header="0.3" footer="0.3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Q72"/>
  <sheetViews>
    <sheetView zoomScale="90" workbookViewId="0">
      <selection activeCell="B4" sqref="B4:E4"/>
    </sheetView>
  </sheetViews>
  <sheetFormatPr baseColWidth="10" defaultColWidth="9" defaultRowHeight="15" x14ac:dyDescent="0.25"/>
  <cols>
    <col min="1" max="1" width="11" customWidth="1"/>
    <col min="2" max="2" width="17.140625" customWidth="1"/>
    <col min="3" max="3" width="19.85546875" customWidth="1"/>
    <col min="4" max="4" width="19" customWidth="1"/>
    <col min="5" max="5" width="16.5703125" customWidth="1"/>
    <col min="6" max="6" width="23.28515625" customWidth="1"/>
    <col min="7" max="7" width="18" customWidth="1"/>
    <col min="8" max="9" width="11"/>
    <col min="10" max="10" width="16.42578125" customWidth="1"/>
    <col min="11" max="11" width="18.5703125" customWidth="1"/>
    <col min="12" max="12" width="14.7109375" customWidth="1"/>
    <col min="13" max="13" width="15.28515625" customWidth="1"/>
    <col min="14" max="14" width="11"/>
    <col min="15" max="15" width="19.28515625" customWidth="1"/>
    <col min="16" max="16" width="14.42578125" customWidth="1"/>
    <col min="17" max="256" width="11" customWidth="1"/>
  </cols>
  <sheetData>
    <row r="2" spans="2:17" ht="16.5" x14ac:dyDescent="0.3">
      <c r="B2" s="966" t="s">
        <v>303</v>
      </c>
      <c r="C2" s="966"/>
      <c r="D2" s="966"/>
      <c r="E2" s="966"/>
    </row>
    <row r="4" spans="2:17" ht="16.5" x14ac:dyDescent="0.3">
      <c r="B4" s="265" t="s">
        <v>10</v>
      </c>
      <c r="C4" s="265" t="s">
        <v>53</v>
      </c>
      <c r="D4" s="265" t="s">
        <v>13</v>
      </c>
      <c r="E4" s="265" t="s">
        <v>14</v>
      </c>
    </row>
    <row r="5" spans="2:17" ht="16.5" x14ac:dyDescent="0.3">
      <c r="B5" s="266">
        <v>150801</v>
      </c>
      <c r="C5" s="266" t="s">
        <v>231</v>
      </c>
      <c r="D5" s="267">
        <f>2500000</f>
        <v>2500000</v>
      </c>
      <c r="E5" s="267"/>
      <c r="G5" s="218"/>
      <c r="I5" s="71"/>
    </row>
    <row r="6" spans="2:17" ht="16.5" x14ac:dyDescent="0.3">
      <c r="B6" s="266">
        <v>240402</v>
      </c>
      <c r="C6" s="266" t="s">
        <v>154</v>
      </c>
      <c r="D6" s="267">
        <f>D5*19%</f>
        <v>475000</v>
      </c>
      <c r="E6" s="267"/>
      <c r="G6" s="256"/>
      <c r="I6" s="71"/>
    </row>
    <row r="7" spans="2:17" ht="16.5" x14ac:dyDescent="0.3">
      <c r="B7" s="266">
        <v>242208</v>
      </c>
      <c r="C7" s="266" t="s">
        <v>232</v>
      </c>
      <c r="D7" s="267"/>
      <c r="E7" s="267">
        <f>D5*3.5%</f>
        <v>87500.000000000015</v>
      </c>
      <c r="G7" s="256"/>
      <c r="I7" s="151"/>
    </row>
    <row r="8" spans="2:17" ht="16.5" x14ac:dyDescent="0.3">
      <c r="B8" s="266">
        <v>240501</v>
      </c>
      <c r="C8" s="266" t="s">
        <v>185</v>
      </c>
      <c r="D8" s="267"/>
      <c r="E8" s="267">
        <f>D5*5.5/1000</f>
        <v>13750</v>
      </c>
      <c r="G8" s="256"/>
    </row>
    <row r="9" spans="2:17" ht="16.5" x14ac:dyDescent="0.3">
      <c r="B9" s="266">
        <v>110201</v>
      </c>
      <c r="C9" s="266" t="s">
        <v>86</v>
      </c>
      <c r="D9" s="267"/>
      <c r="E9" s="267">
        <f>D5+D6-E7-E8</f>
        <v>2873750</v>
      </c>
    </row>
    <row r="10" spans="2:17" ht="16.5" x14ac:dyDescent="0.3">
      <c r="B10" s="266"/>
      <c r="C10" s="266"/>
      <c r="D10" s="268"/>
      <c r="E10" s="268"/>
    </row>
    <row r="11" spans="2:17" ht="16.5" x14ac:dyDescent="0.3">
      <c r="B11" s="266"/>
      <c r="C11" s="266" t="s">
        <v>139</v>
      </c>
      <c r="D11" s="269">
        <f>D5+D6</f>
        <v>2975000</v>
      </c>
      <c r="E11" s="269">
        <f>E7+E8+E9</f>
        <v>2975000</v>
      </c>
    </row>
    <row r="14" spans="2:17" ht="15" customHeight="1" x14ac:dyDescent="0.25"/>
    <row r="16" spans="2:17" ht="33.75" x14ac:dyDescent="0.25">
      <c r="B16" s="152"/>
      <c r="C16" s="153"/>
      <c r="D16" s="153"/>
      <c r="E16" s="153"/>
      <c r="F16" s="153"/>
      <c r="G16" s="153"/>
      <c r="H16" s="154"/>
      <c r="J16" s="901" t="s">
        <v>82</v>
      </c>
      <c r="K16" s="902"/>
      <c r="L16" s="902"/>
      <c r="M16" s="902"/>
      <c r="N16" s="902"/>
      <c r="O16" s="902"/>
      <c r="P16" s="902"/>
      <c r="Q16" s="903"/>
    </row>
    <row r="17" spans="2:17" ht="37.5" customHeight="1" x14ac:dyDescent="0.25">
      <c r="B17" s="918"/>
      <c r="C17" s="919"/>
      <c r="D17" s="919"/>
      <c r="E17" s="155"/>
      <c r="F17" s="155"/>
      <c r="G17" s="155"/>
      <c r="H17" s="156"/>
      <c r="J17" s="82"/>
      <c r="K17" s="83"/>
      <c r="L17" s="83"/>
      <c r="M17" s="83"/>
      <c r="N17" s="83"/>
      <c r="O17" s="83"/>
      <c r="P17" s="83"/>
      <c r="Q17" s="90"/>
    </row>
    <row r="18" spans="2:17" ht="33" customHeight="1" x14ac:dyDescent="0.25">
      <c r="B18" s="918"/>
      <c r="C18" s="919"/>
      <c r="D18" s="919"/>
      <c r="E18" s="155"/>
      <c r="F18" s="155"/>
      <c r="G18" s="155"/>
      <c r="H18" s="156"/>
      <c r="J18" s="82"/>
      <c r="K18" s="83"/>
      <c r="L18" s="83"/>
      <c r="M18" s="83"/>
      <c r="N18" s="950" t="s">
        <v>88</v>
      </c>
      <c r="O18" s="951"/>
      <c r="P18" s="951"/>
      <c r="Q18" s="952"/>
    </row>
    <row r="19" spans="2:17" ht="30" x14ac:dyDescent="0.45">
      <c r="B19" s="157"/>
      <c r="C19" s="158"/>
      <c r="D19" s="158"/>
      <c r="E19" s="159"/>
      <c r="F19" s="159"/>
      <c r="G19" s="159"/>
      <c r="H19" s="156"/>
      <c r="J19" s="82"/>
      <c r="K19" s="83"/>
      <c r="L19" s="83"/>
      <c r="M19" s="83"/>
      <c r="N19" s="953"/>
      <c r="O19" s="954"/>
      <c r="P19" s="954"/>
      <c r="Q19" s="955"/>
    </row>
    <row r="20" spans="2:17" ht="30" x14ac:dyDescent="0.45">
      <c r="B20" s="157"/>
      <c r="C20" s="921"/>
      <c r="D20" s="746"/>
      <c r="E20" s="159"/>
      <c r="F20" s="159"/>
      <c r="G20" s="159"/>
      <c r="H20" s="156"/>
      <c r="J20" s="82"/>
      <c r="K20" s="83"/>
      <c r="L20" s="83"/>
      <c r="M20" s="83"/>
      <c r="N20" s="860" t="s">
        <v>89</v>
      </c>
      <c r="O20" s="836"/>
      <c r="P20" s="837"/>
      <c r="Q20" s="270">
        <v>7</v>
      </c>
    </row>
    <row r="21" spans="2:17" x14ac:dyDescent="0.25">
      <c r="B21" s="160"/>
      <c r="C21" s="161" t="s">
        <v>178</v>
      </c>
      <c r="D21" s="101" t="s">
        <v>305</v>
      </c>
      <c r="E21" s="41"/>
      <c r="F21" s="162" t="s">
        <v>3</v>
      </c>
      <c r="G21" s="163">
        <v>44472</v>
      </c>
      <c r="H21" s="257"/>
      <c r="I21" s="30"/>
      <c r="J21" s="82"/>
      <c r="K21" s="83"/>
      <c r="L21" s="83"/>
      <c r="M21" s="83"/>
      <c r="N21" s="83"/>
      <c r="O21" s="83"/>
      <c r="P21" s="83"/>
      <c r="Q21" s="90"/>
    </row>
    <row r="22" spans="2:17" x14ac:dyDescent="0.25">
      <c r="B22" s="160"/>
      <c r="C22" s="164" t="s">
        <v>158</v>
      </c>
      <c r="D22" s="101" t="s">
        <v>304</v>
      </c>
      <c r="E22" s="41"/>
      <c r="F22" s="162" t="s">
        <v>144</v>
      </c>
      <c r="G22" s="165">
        <v>7</v>
      </c>
      <c r="H22" s="257"/>
      <c r="I22" s="30"/>
      <c r="J22" s="95" t="s">
        <v>1</v>
      </c>
      <c r="K22" s="823" t="s">
        <v>2</v>
      </c>
      <c r="L22" s="843"/>
      <c r="M22" s="96" t="s">
        <v>3</v>
      </c>
      <c r="N22" s="97">
        <v>3</v>
      </c>
      <c r="O22" s="97">
        <v>10</v>
      </c>
      <c r="P22" s="97">
        <v>2021</v>
      </c>
      <c r="Q22" s="98" t="s">
        <v>92</v>
      </c>
    </row>
    <row r="23" spans="2:17" x14ac:dyDescent="0.25">
      <c r="B23" s="160"/>
      <c r="C23" s="161" t="s">
        <v>179</v>
      </c>
      <c r="D23" s="101">
        <v>6222149</v>
      </c>
      <c r="E23" s="41"/>
      <c r="F23" s="166"/>
      <c r="G23" s="166"/>
      <c r="H23" s="257"/>
      <c r="I23" s="30"/>
      <c r="J23" s="821" t="s">
        <v>95</v>
      </c>
      <c r="K23" s="851"/>
      <c r="L23" s="823" t="s">
        <v>307</v>
      </c>
      <c r="M23" s="843"/>
      <c r="N23" s="842">
        <f>D11</f>
        <v>2975000</v>
      </c>
      <c r="O23" s="958"/>
      <c r="P23" s="958"/>
      <c r="Q23" s="959"/>
    </row>
    <row r="24" spans="2:17" x14ac:dyDescent="0.25">
      <c r="B24" s="160"/>
      <c r="C24" s="164" t="s">
        <v>160</v>
      </c>
      <c r="D24" s="271" t="s">
        <v>306</v>
      </c>
      <c r="E24" s="41"/>
      <c r="F24" s="166"/>
      <c r="G24" s="166"/>
      <c r="H24" s="257"/>
      <c r="I24" s="30"/>
      <c r="J24" s="821" t="s">
        <v>97</v>
      </c>
      <c r="K24" s="851"/>
      <c r="L24" s="823" t="s">
        <v>233</v>
      </c>
      <c r="M24" s="824"/>
      <c r="N24" s="824"/>
      <c r="O24" s="824"/>
      <c r="P24" s="824"/>
      <c r="Q24" s="825"/>
    </row>
    <row r="25" spans="2:17" x14ac:dyDescent="0.25">
      <c r="B25" s="160"/>
      <c r="C25" s="166"/>
      <c r="D25" s="166"/>
      <c r="E25" s="166"/>
      <c r="F25" s="166"/>
      <c r="G25" s="166"/>
      <c r="H25" s="257"/>
      <c r="I25" s="30"/>
      <c r="J25" s="821" t="s">
        <v>99</v>
      </c>
      <c r="K25" s="851"/>
      <c r="L25" s="823" t="s">
        <v>309</v>
      </c>
      <c r="M25" s="824"/>
      <c r="N25" s="824"/>
      <c r="O25" s="824"/>
      <c r="P25" s="824"/>
      <c r="Q25" s="825"/>
    </row>
    <row r="26" spans="2:17" ht="15.75" x14ac:dyDescent="0.25">
      <c r="B26" s="160"/>
      <c r="C26" s="920" t="s">
        <v>100</v>
      </c>
      <c r="D26" s="746"/>
      <c r="E26" s="166"/>
      <c r="F26" s="167"/>
      <c r="G26" s="166"/>
      <c r="H26" s="257"/>
      <c r="I26" s="30"/>
      <c r="J26" s="103"/>
      <c r="K26" s="104"/>
      <c r="L26" s="104"/>
      <c r="M26" s="104"/>
      <c r="N26" s="105"/>
      <c r="O26" s="105"/>
      <c r="P26" s="105"/>
      <c r="Q26" s="106"/>
    </row>
    <row r="27" spans="2:17" ht="16.5" customHeight="1" x14ac:dyDescent="0.25">
      <c r="B27" s="160"/>
      <c r="C27" s="852" t="s">
        <v>82</v>
      </c>
      <c r="D27" s="853"/>
      <c r="E27" s="166"/>
      <c r="F27" s="167"/>
      <c r="G27" s="166"/>
      <c r="H27" s="257"/>
      <c r="I27" s="30"/>
      <c r="J27" s="108" t="s">
        <v>234</v>
      </c>
      <c r="K27" s="97" t="s">
        <v>50</v>
      </c>
      <c r="L27" s="819" t="s">
        <v>102</v>
      </c>
      <c r="M27" s="820"/>
      <c r="N27" s="819" t="s">
        <v>103</v>
      </c>
      <c r="O27" s="820"/>
      <c r="P27" s="819" t="s">
        <v>104</v>
      </c>
      <c r="Q27" s="846"/>
    </row>
    <row r="28" spans="2:17" x14ac:dyDescent="0.25">
      <c r="B28" s="160"/>
      <c r="C28" s="852" t="s">
        <v>136</v>
      </c>
      <c r="D28" s="853"/>
      <c r="E28" s="166"/>
      <c r="F28" s="167"/>
      <c r="G28" s="166"/>
      <c r="H28" s="257"/>
      <c r="I28" s="30"/>
      <c r="J28" s="835" t="s">
        <v>10</v>
      </c>
      <c r="K28" s="837"/>
      <c r="L28" s="848" t="s">
        <v>8</v>
      </c>
      <c r="M28" s="851"/>
      <c r="N28" s="848" t="s">
        <v>13</v>
      </c>
      <c r="O28" s="851"/>
      <c r="P28" s="848" t="s">
        <v>14</v>
      </c>
      <c r="Q28" s="917"/>
    </row>
    <row r="29" spans="2:17" x14ac:dyDescent="0.2">
      <c r="B29" s="160"/>
      <c r="C29" s="852">
        <v>3212589438</v>
      </c>
      <c r="D29" s="853"/>
      <c r="E29" s="166"/>
      <c r="F29" s="167"/>
      <c r="G29" s="166"/>
      <c r="H29" s="257"/>
      <c r="I29" s="30"/>
      <c r="J29" s="948" t="str">
        <f>B4</f>
        <v>CODIGO</v>
      </c>
      <c r="K29" s="949"/>
      <c r="L29" s="823" t="str">
        <f>C4</f>
        <v>CUENTA</v>
      </c>
      <c r="M29" s="843"/>
      <c r="N29" s="842" t="str">
        <f>D4</f>
        <v>DEBE</v>
      </c>
      <c r="O29" s="957"/>
      <c r="P29" s="842"/>
      <c r="Q29" s="959"/>
    </row>
    <row r="30" spans="2:17" ht="15" customHeight="1" x14ac:dyDescent="0.2">
      <c r="B30" s="160"/>
      <c r="C30" s="904" t="s">
        <v>137</v>
      </c>
      <c r="D30" s="853"/>
      <c r="E30" s="166"/>
      <c r="F30" s="167"/>
      <c r="G30" s="168"/>
      <c r="H30" s="257"/>
      <c r="I30" s="30"/>
      <c r="J30" s="948">
        <f>B5</f>
        <v>150801</v>
      </c>
      <c r="K30" s="949"/>
      <c r="L30" s="823" t="str">
        <f>C5</f>
        <v>Muebles y enseres</v>
      </c>
      <c r="M30" s="843"/>
      <c r="N30" s="842">
        <f>D5</f>
        <v>2500000</v>
      </c>
      <c r="O30" s="957"/>
      <c r="P30" s="842"/>
      <c r="Q30" s="959"/>
    </row>
    <row r="31" spans="2:17" ht="15" customHeight="1" x14ac:dyDescent="0.2">
      <c r="B31" s="160"/>
      <c r="C31" s="272"/>
      <c r="D31" s="102"/>
      <c r="E31" s="166"/>
      <c r="F31" s="167"/>
      <c r="G31" s="168"/>
      <c r="H31" s="257"/>
      <c r="I31" s="30"/>
      <c r="J31" s="948">
        <v>240402</v>
      </c>
      <c r="K31" s="949"/>
      <c r="L31" s="823" t="s">
        <v>154</v>
      </c>
      <c r="M31" s="843"/>
      <c r="N31" s="842">
        <f>D6</f>
        <v>475000</v>
      </c>
      <c r="O31" s="957"/>
      <c r="P31" s="273"/>
      <c r="Q31" s="274"/>
    </row>
    <row r="32" spans="2:17" x14ac:dyDescent="0.2">
      <c r="B32" s="160"/>
      <c r="C32" s="167"/>
      <c r="D32" s="166"/>
      <c r="E32" s="166"/>
      <c r="F32" s="166"/>
      <c r="G32" s="166"/>
      <c r="H32" s="257"/>
      <c r="I32" s="30"/>
      <c r="J32" s="948">
        <f>B7</f>
        <v>242208</v>
      </c>
      <c r="K32" s="949"/>
      <c r="L32" s="823" t="str">
        <f>C7</f>
        <v>Rete fuente</v>
      </c>
      <c r="M32" s="843"/>
      <c r="N32" s="842"/>
      <c r="O32" s="957"/>
      <c r="P32" s="842">
        <f>E7</f>
        <v>87500.000000000015</v>
      </c>
      <c r="Q32" s="959"/>
    </row>
    <row r="33" spans="2:17" x14ac:dyDescent="0.25">
      <c r="B33" s="160"/>
      <c r="C33" s="166"/>
      <c r="D33" s="166"/>
      <c r="E33" s="166"/>
      <c r="F33" s="166"/>
      <c r="G33" s="166"/>
      <c r="H33" s="257"/>
      <c r="I33" s="30"/>
      <c r="J33" s="948">
        <f>B8</f>
        <v>240501</v>
      </c>
      <c r="K33" s="949"/>
      <c r="L33" s="823" t="str">
        <f>C8</f>
        <v>Rete ica</v>
      </c>
      <c r="M33" s="843"/>
      <c r="N33" s="848"/>
      <c r="O33" s="851"/>
      <c r="P33" s="842">
        <f>E8</f>
        <v>13750</v>
      </c>
      <c r="Q33" s="959"/>
    </row>
    <row r="34" spans="2:17" x14ac:dyDescent="0.25">
      <c r="B34" s="160"/>
      <c r="C34" s="925" t="s">
        <v>105</v>
      </c>
      <c r="D34" s="759"/>
      <c r="E34" s="759"/>
      <c r="F34" s="759"/>
      <c r="G34" s="759"/>
      <c r="H34" s="257"/>
      <c r="I34" s="30"/>
      <c r="J34" s="948">
        <f>B9</f>
        <v>110201</v>
      </c>
      <c r="K34" s="949"/>
      <c r="L34" s="823" t="str">
        <f>C9</f>
        <v>Moneda nacional</v>
      </c>
      <c r="M34" s="843"/>
      <c r="N34" s="848"/>
      <c r="O34" s="851"/>
      <c r="P34" s="842">
        <f>E9</f>
        <v>2873750</v>
      </c>
      <c r="Q34" s="959"/>
    </row>
    <row r="35" spans="2:17" x14ac:dyDescent="0.25">
      <c r="B35" s="160"/>
      <c r="C35" s="169" t="s">
        <v>106</v>
      </c>
      <c r="D35" s="169" t="s">
        <v>107</v>
      </c>
      <c r="E35" s="169" t="s">
        <v>108</v>
      </c>
      <c r="F35" s="169" t="s">
        <v>109</v>
      </c>
      <c r="G35" s="169" t="s">
        <v>110</v>
      </c>
      <c r="H35" s="257"/>
      <c r="I35" s="30"/>
      <c r="J35" s="835"/>
      <c r="K35" s="837"/>
      <c r="L35" s="823"/>
      <c r="M35" s="843"/>
      <c r="N35" s="848"/>
      <c r="O35" s="851"/>
      <c r="P35" s="823"/>
      <c r="Q35" s="825"/>
    </row>
    <row r="36" spans="2:17" x14ac:dyDescent="0.25">
      <c r="B36" s="160"/>
      <c r="C36" s="170"/>
      <c r="D36" s="171" t="s">
        <v>235</v>
      </c>
      <c r="E36" s="172">
        <v>1</v>
      </c>
      <c r="F36" s="173">
        <v>370000</v>
      </c>
      <c r="G36" s="173">
        <f t="shared" ref="G36:G41" si="0">F36*E36</f>
        <v>370000</v>
      </c>
      <c r="H36" s="257"/>
      <c r="I36" s="30"/>
      <c r="J36" s="835"/>
      <c r="K36" s="837"/>
      <c r="L36" s="823"/>
      <c r="M36" s="843"/>
      <c r="N36" s="848"/>
      <c r="O36" s="851"/>
      <c r="P36" s="823"/>
      <c r="Q36" s="825"/>
    </row>
    <row r="37" spans="2:17" x14ac:dyDescent="0.25">
      <c r="B37" s="160"/>
      <c r="C37" s="170"/>
      <c r="D37" s="171" t="s">
        <v>236</v>
      </c>
      <c r="E37" s="172">
        <v>9</v>
      </c>
      <c r="F37" s="174">
        <v>85000</v>
      </c>
      <c r="G37" s="173">
        <f t="shared" si="0"/>
        <v>765000</v>
      </c>
      <c r="H37" s="257"/>
      <c r="I37" s="30"/>
      <c r="J37" s="835"/>
      <c r="K37" s="837"/>
      <c r="L37" s="823"/>
      <c r="M37" s="843"/>
      <c r="N37" s="882"/>
      <c r="O37" s="883"/>
      <c r="P37" s="858"/>
      <c r="Q37" s="859"/>
    </row>
    <row r="38" spans="2:17" x14ac:dyDescent="0.25">
      <c r="B38" s="160"/>
      <c r="C38" s="170"/>
      <c r="D38" s="171" t="s">
        <v>237</v>
      </c>
      <c r="E38" s="172">
        <v>1</v>
      </c>
      <c r="F38" s="174">
        <v>720000</v>
      </c>
      <c r="G38" s="173">
        <f t="shared" si="0"/>
        <v>720000</v>
      </c>
      <c r="H38" s="257"/>
      <c r="I38" s="30"/>
      <c r="J38" s="835"/>
      <c r="K38" s="837"/>
      <c r="L38" s="823" t="s">
        <v>163</v>
      </c>
      <c r="M38" s="843"/>
      <c r="N38" s="960">
        <f>N30+N31</f>
        <v>2975000</v>
      </c>
      <c r="O38" s="965"/>
      <c r="P38" s="960">
        <f>P32+P33+P34</f>
        <v>2975000</v>
      </c>
      <c r="Q38" s="961"/>
    </row>
    <row r="39" spans="2:17" x14ac:dyDescent="0.25">
      <c r="B39" s="160"/>
      <c r="C39" s="170"/>
      <c r="D39" s="171" t="s">
        <v>238</v>
      </c>
      <c r="E39" s="172">
        <v>2</v>
      </c>
      <c r="F39" s="174">
        <v>250000</v>
      </c>
      <c r="G39" s="173">
        <f t="shared" si="0"/>
        <v>500000</v>
      </c>
      <c r="H39" s="257"/>
      <c r="I39" s="30"/>
      <c r="J39" s="835"/>
      <c r="K39" s="837"/>
      <c r="L39" s="823"/>
      <c r="M39" s="843"/>
      <c r="N39" s="848"/>
      <c r="O39" s="851"/>
      <c r="P39" s="823"/>
      <c r="Q39" s="825"/>
    </row>
    <row r="40" spans="2:17" x14ac:dyDescent="0.25">
      <c r="B40" s="160"/>
      <c r="C40" s="170"/>
      <c r="D40" s="171" t="s">
        <v>239</v>
      </c>
      <c r="E40" s="172">
        <v>3</v>
      </c>
      <c r="F40" s="174">
        <v>140000</v>
      </c>
      <c r="G40" s="173">
        <f t="shared" si="0"/>
        <v>420000</v>
      </c>
      <c r="H40" s="257"/>
      <c r="I40" s="30"/>
      <c r="J40" s="821" t="s">
        <v>113</v>
      </c>
      <c r="K40" s="851"/>
      <c r="L40" s="848" t="s">
        <v>114</v>
      </c>
      <c r="M40" s="822"/>
      <c r="N40" s="851"/>
      <c r="O40" s="848" t="s">
        <v>24</v>
      </c>
      <c r="P40" s="822"/>
      <c r="Q40" s="917"/>
    </row>
    <row r="41" spans="2:17" ht="36" customHeight="1" x14ac:dyDescent="0.2">
      <c r="B41" s="160"/>
      <c r="C41" s="170"/>
      <c r="D41" s="171" t="s">
        <v>240</v>
      </c>
      <c r="E41" s="172">
        <v>8</v>
      </c>
      <c r="F41" s="174">
        <v>25000</v>
      </c>
      <c r="G41" s="275">
        <f t="shared" si="0"/>
        <v>200000</v>
      </c>
      <c r="H41" s="257"/>
      <c r="I41" s="30"/>
      <c r="J41" s="879" t="s">
        <v>29</v>
      </c>
      <c r="K41" s="880"/>
      <c r="L41" s="864" t="s">
        <v>26</v>
      </c>
      <c r="M41" s="865"/>
      <c r="N41" s="866"/>
      <c r="O41" s="873"/>
      <c r="P41" s="874"/>
      <c r="Q41" s="875"/>
    </row>
    <row r="42" spans="2:17" ht="30.75" customHeight="1" x14ac:dyDescent="0.25">
      <c r="B42" s="160"/>
      <c r="C42" s="170"/>
      <c r="D42" s="171"/>
      <c r="E42" s="171"/>
      <c r="F42" s="276"/>
      <c r="G42" s="277">
        <f>G36+G37+G38+G39+G40+G41</f>
        <v>2975000</v>
      </c>
      <c r="H42" s="257"/>
      <c r="I42" s="30"/>
      <c r="J42" s="922" t="s">
        <v>115</v>
      </c>
      <c r="K42" s="923"/>
      <c r="L42" s="923"/>
      <c r="M42" s="923"/>
      <c r="N42" s="924"/>
      <c r="O42" s="876"/>
      <c r="P42" s="877"/>
      <c r="Q42" s="878"/>
    </row>
    <row r="43" spans="2:17" ht="21.75" x14ac:dyDescent="0.25">
      <c r="B43" s="160"/>
      <c r="C43" s="166"/>
      <c r="D43" s="166"/>
      <c r="E43" s="166"/>
      <c r="F43" s="166"/>
      <c r="G43" s="166"/>
      <c r="H43" s="257"/>
      <c r="I43" s="30"/>
      <c r="J43" s="887" t="s">
        <v>26</v>
      </c>
      <c r="K43" s="888"/>
      <c r="L43" s="888"/>
      <c r="M43" s="888"/>
      <c r="N43" s="889"/>
      <c r="O43" s="118" t="s">
        <v>49</v>
      </c>
      <c r="P43" s="118" t="s">
        <v>127</v>
      </c>
      <c r="Q43" s="119" t="s">
        <v>310</v>
      </c>
    </row>
    <row r="44" spans="2:17" ht="18" x14ac:dyDescent="0.25">
      <c r="B44" s="929" t="s">
        <v>116</v>
      </c>
      <c r="C44" s="872"/>
      <c r="D44" s="175"/>
      <c r="E44" s="166"/>
      <c r="F44" s="166"/>
      <c r="G44" s="166"/>
      <c r="H44" s="257"/>
      <c r="I44" s="30"/>
    </row>
    <row r="45" spans="2:17" x14ac:dyDescent="0.25">
      <c r="B45" s="928"/>
      <c r="C45" s="746"/>
      <c r="D45" s="41"/>
      <c r="E45" s="166"/>
      <c r="F45" s="176" t="s">
        <v>117</v>
      </c>
      <c r="G45" s="177">
        <f>G42</f>
        <v>2975000</v>
      </c>
      <c r="H45" s="257"/>
      <c r="I45" s="30"/>
    </row>
    <row r="46" spans="2:17" x14ac:dyDescent="0.25">
      <c r="B46" s="926" t="s">
        <v>241</v>
      </c>
      <c r="C46" s="927"/>
      <c r="D46" s="41"/>
      <c r="E46" s="166"/>
      <c r="F46" s="176"/>
      <c r="G46" s="178"/>
      <c r="H46" s="257"/>
      <c r="I46" s="30"/>
    </row>
    <row r="47" spans="2:17" x14ac:dyDescent="0.25">
      <c r="B47" s="926"/>
      <c r="C47" s="927"/>
      <c r="D47" s="41"/>
      <c r="E47" s="166"/>
      <c r="F47" s="176"/>
      <c r="G47" s="177"/>
      <c r="H47" s="257"/>
      <c r="I47" s="30"/>
    </row>
    <row r="48" spans="2:17" x14ac:dyDescent="0.25">
      <c r="B48" s="260"/>
      <c r="C48" s="179"/>
      <c r="D48" s="179"/>
      <c r="E48" s="166"/>
      <c r="F48" s="180"/>
      <c r="G48" s="181"/>
      <c r="H48" s="257"/>
      <c r="I48" s="30"/>
    </row>
    <row r="49" spans="2:9" x14ac:dyDescent="0.25">
      <c r="B49" s="261"/>
      <c r="C49" s="166"/>
      <c r="D49" s="166"/>
      <c r="E49" s="166"/>
      <c r="F49" s="176" t="s">
        <v>122</v>
      </c>
      <c r="G49" s="182">
        <f>G45-G46-G47</f>
        <v>2975000</v>
      </c>
      <c r="H49" s="257"/>
      <c r="I49" s="30"/>
    </row>
    <row r="50" spans="2:9" x14ac:dyDescent="0.2">
      <c r="B50" s="160"/>
      <c r="C50" s="166"/>
      <c r="D50" s="166"/>
      <c r="E50" s="166"/>
      <c r="F50" s="166"/>
      <c r="G50" s="166"/>
      <c r="H50" s="257"/>
      <c r="I50" s="30"/>
    </row>
    <row r="51" spans="2:9" x14ac:dyDescent="0.2">
      <c r="B51" s="262"/>
      <c r="C51" s="263"/>
      <c r="D51" s="263"/>
      <c r="E51" s="263"/>
      <c r="F51" s="263"/>
      <c r="G51" s="263"/>
      <c r="H51" s="264"/>
      <c r="I51" s="30"/>
    </row>
    <row r="52" spans="2:9" x14ac:dyDescent="0.2">
      <c r="B52" s="30"/>
      <c r="C52" s="30"/>
      <c r="D52" s="30"/>
      <c r="E52" s="30"/>
      <c r="F52" s="30"/>
      <c r="G52" s="30"/>
      <c r="H52" s="30"/>
      <c r="I52" s="30"/>
    </row>
    <row r="53" spans="2:9" x14ac:dyDescent="0.2">
      <c r="B53" s="30"/>
      <c r="C53" s="30"/>
      <c r="D53" s="30"/>
      <c r="E53" s="30"/>
      <c r="F53" s="30"/>
      <c r="G53" s="30"/>
      <c r="H53" s="30"/>
      <c r="I53" s="30"/>
    </row>
    <row r="54" spans="2:9" ht="15.75" x14ac:dyDescent="0.25">
      <c r="B54" s="869" t="s">
        <v>59</v>
      </c>
      <c r="C54" s="870"/>
      <c r="D54" s="870"/>
      <c r="E54" s="122"/>
      <c r="F54" s="122"/>
      <c r="G54" s="893" t="s">
        <v>242</v>
      </c>
      <c r="H54" s="894"/>
      <c r="I54" s="895"/>
    </row>
    <row r="55" spans="2:9" x14ac:dyDescent="0.2">
      <c r="B55" s="871"/>
      <c r="C55" s="872"/>
      <c r="D55" s="872"/>
      <c r="E55" s="51"/>
      <c r="F55" s="51"/>
      <c r="G55" s="51"/>
      <c r="H55" s="51"/>
      <c r="I55" s="123"/>
    </row>
    <row r="56" spans="2:9" x14ac:dyDescent="0.2">
      <c r="B56" s="829" t="s">
        <v>129</v>
      </c>
      <c r="C56" s="746"/>
      <c r="D56" s="746"/>
      <c r="E56" s="51"/>
      <c r="F56" s="51"/>
      <c r="G56" s="51"/>
      <c r="H56" s="51"/>
      <c r="I56" s="123"/>
    </row>
    <row r="57" spans="2:9" x14ac:dyDescent="0.2">
      <c r="B57" s="56"/>
      <c r="C57" s="51"/>
      <c r="D57" s="51"/>
      <c r="E57" s="51"/>
      <c r="F57" s="51"/>
      <c r="G57" s="51"/>
      <c r="H57" s="51"/>
      <c r="I57" s="123"/>
    </row>
    <row r="58" spans="2:9" x14ac:dyDescent="0.2">
      <c r="B58" s="56"/>
      <c r="C58" s="51"/>
      <c r="D58" s="51"/>
      <c r="E58" s="51"/>
      <c r="F58" s="51"/>
      <c r="G58" s="51"/>
      <c r="H58" s="51"/>
      <c r="I58" s="123"/>
    </row>
    <row r="59" spans="2:9" x14ac:dyDescent="0.25">
      <c r="B59" s="867" t="s">
        <v>130</v>
      </c>
      <c r="C59" s="746"/>
      <c r="D59" s="51"/>
      <c r="E59" s="51"/>
      <c r="F59" s="51"/>
      <c r="G59" s="51"/>
      <c r="H59" s="51"/>
      <c r="I59" s="123"/>
    </row>
    <row r="60" spans="2:9" x14ac:dyDescent="0.2">
      <c r="B60" s="56"/>
      <c r="C60" s="51"/>
      <c r="D60" s="51"/>
      <c r="E60" s="51"/>
      <c r="F60" s="51"/>
      <c r="G60" s="51"/>
      <c r="H60" s="51"/>
      <c r="I60" s="123"/>
    </row>
    <row r="61" spans="2:9" x14ac:dyDescent="0.2">
      <c r="B61" s="56"/>
      <c r="C61" s="51"/>
      <c r="D61" s="51"/>
      <c r="E61" s="51"/>
      <c r="F61" s="51"/>
      <c r="G61" s="51"/>
      <c r="H61" s="51"/>
      <c r="I61" s="123"/>
    </row>
    <row r="62" spans="2:9" x14ac:dyDescent="0.25">
      <c r="B62" s="862" t="s">
        <v>123</v>
      </c>
      <c r="C62" s="863"/>
      <c r="D62" s="830" t="s">
        <v>307</v>
      </c>
      <c r="E62" s="830"/>
      <c r="F62" s="830"/>
      <c r="G62" s="830"/>
      <c r="H62" s="830"/>
      <c r="I62" s="123"/>
    </row>
    <row r="63" spans="2:9" x14ac:dyDescent="0.2">
      <c r="B63" s="56"/>
      <c r="C63" s="51"/>
      <c r="D63" s="51"/>
      <c r="E63" s="51"/>
      <c r="F63" s="51"/>
      <c r="G63" s="51"/>
      <c r="H63" s="51"/>
      <c r="I63" s="123"/>
    </row>
    <row r="64" spans="2:9" x14ac:dyDescent="0.25">
      <c r="B64" s="862" t="s">
        <v>125</v>
      </c>
      <c r="C64" s="863"/>
      <c r="D64" s="868">
        <f>D11</f>
        <v>2975000</v>
      </c>
      <c r="E64" s="830"/>
      <c r="F64" s="830"/>
      <c r="G64" s="830"/>
      <c r="H64" s="830"/>
      <c r="I64" s="123"/>
    </row>
    <row r="65" spans="2:9" x14ac:dyDescent="0.2">
      <c r="B65" s="56"/>
      <c r="C65" s="51"/>
      <c r="D65" s="51"/>
      <c r="E65" s="51"/>
      <c r="F65" s="51"/>
      <c r="G65" s="51"/>
      <c r="H65" s="51"/>
      <c r="I65" s="123"/>
    </row>
    <row r="66" spans="2:9" x14ac:dyDescent="0.2">
      <c r="B66" s="56"/>
      <c r="C66" s="51"/>
      <c r="D66" s="51"/>
      <c r="E66" s="51"/>
      <c r="F66" s="51"/>
      <c r="G66" s="51"/>
      <c r="H66" s="51"/>
      <c r="I66" s="123"/>
    </row>
    <row r="67" spans="2:9" x14ac:dyDescent="0.2">
      <c r="B67" s="56"/>
      <c r="C67" s="51"/>
      <c r="D67" s="51"/>
      <c r="E67" s="51"/>
      <c r="F67" s="51"/>
      <c r="G67" s="51"/>
      <c r="H67" s="51"/>
      <c r="I67" s="123"/>
    </row>
    <row r="68" spans="2:9" x14ac:dyDescent="0.2">
      <c r="B68" s="56"/>
      <c r="C68" s="51"/>
      <c r="D68" s="51"/>
      <c r="E68" s="51"/>
      <c r="F68" s="898" t="s">
        <v>308</v>
      </c>
      <c r="G68" s="898"/>
      <c r="H68" s="898"/>
      <c r="I68" s="123"/>
    </row>
    <row r="69" spans="2:9" x14ac:dyDescent="0.2">
      <c r="B69" s="56"/>
      <c r="C69" s="51"/>
      <c r="D69" s="51"/>
      <c r="E69" s="51"/>
      <c r="F69" s="899"/>
      <c r="G69" s="899"/>
      <c r="H69" s="899"/>
      <c r="I69" s="123"/>
    </row>
    <row r="70" spans="2:9" x14ac:dyDescent="0.25">
      <c r="B70" s="56"/>
      <c r="C70" s="51"/>
      <c r="D70" s="51"/>
      <c r="E70" s="51"/>
      <c r="F70" s="773" t="s">
        <v>51</v>
      </c>
      <c r="G70" s="773"/>
      <c r="H70" s="773"/>
      <c r="I70" s="123"/>
    </row>
    <row r="71" spans="2:9" x14ac:dyDescent="0.2">
      <c r="B71" s="56"/>
      <c r="C71" s="51"/>
      <c r="D71" s="51"/>
      <c r="E71" s="51"/>
      <c r="F71" s="51"/>
      <c r="G71" s="51"/>
      <c r="H71" s="51"/>
      <c r="I71" s="123"/>
    </row>
    <row r="72" spans="2:9" x14ac:dyDescent="0.25">
      <c r="B72" s="148"/>
      <c r="C72" s="149"/>
      <c r="D72" s="149"/>
      <c r="E72" s="149"/>
      <c r="F72" s="149"/>
      <c r="G72" s="149"/>
      <c r="H72" s="149"/>
      <c r="I72" s="150"/>
    </row>
  </sheetData>
  <mergeCells count="91">
    <mergeCell ref="F70:H70"/>
    <mergeCell ref="B56:D56"/>
    <mergeCell ref="G54:I54"/>
    <mergeCell ref="B46:C47"/>
    <mergeCell ref="L31:M31"/>
    <mergeCell ref="L33:M33"/>
    <mergeCell ref="B45:C45"/>
    <mergeCell ref="F68:H69"/>
    <mergeCell ref="J40:K40"/>
    <mergeCell ref="L40:N40"/>
    <mergeCell ref="J37:K37"/>
    <mergeCell ref="L37:M37"/>
    <mergeCell ref="N37:O37"/>
    <mergeCell ref="J42:N42"/>
    <mergeCell ref="N38:O38"/>
    <mergeCell ref="O40:Q40"/>
    <mergeCell ref="B44:C44"/>
    <mergeCell ref="P34:Q34"/>
    <mergeCell ref="L32:M32"/>
    <mergeCell ref="J32:K32"/>
    <mergeCell ref="J43:N43"/>
    <mergeCell ref="N39:O39"/>
    <mergeCell ref="J38:K38"/>
    <mergeCell ref="P38:Q38"/>
    <mergeCell ref="P35:Q35"/>
    <mergeCell ref="L39:M39"/>
    <mergeCell ref="O41:Q42"/>
    <mergeCell ref="J41:K41"/>
    <mergeCell ref="P39:Q39"/>
    <mergeCell ref="B54:D55"/>
    <mergeCell ref="D64:H64"/>
    <mergeCell ref="B59:C59"/>
    <mergeCell ref="B62:C62"/>
    <mergeCell ref="D62:H62"/>
    <mergeCell ref="B64:C64"/>
    <mergeCell ref="C28:D28"/>
    <mergeCell ref="J33:K33"/>
    <mergeCell ref="P30:Q30"/>
    <mergeCell ref="L27:M27"/>
    <mergeCell ref="N30:O30"/>
    <mergeCell ref="N32:O32"/>
    <mergeCell ref="N31:O31"/>
    <mergeCell ref="J31:K31"/>
    <mergeCell ref="B17:D18"/>
    <mergeCell ref="C30:D30"/>
    <mergeCell ref="P33:Q33"/>
    <mergeCell ref="L34:M34"/>
    <mergeCell ref="C26:D26"/>
    <mergeCell ref="C27:D27"/>
    <mergeCell ref="C20:D20"/>
    <mergeCell ref="J24:K24"/>
    <mergeCell ref="N18:Q19"/>
    <mergeCell ref="L23:M23"/>
    <mergeCell ref="J28:K28"/>
    <mergeCell ref="N23:Q23"/>
    <mergeCell ref="N20:P20"/>
    <mergeCell ref="J23:K23"/>
    <mergeCell ref="L24:Q24"/>
    <mergeCell ref="N28:O28"/>
    <mergeCell ref="J16:Q16"/>
    <mergeCell ref="J34:K34"/>
    <mergeCell ref="N33:O33"/>
    <mergeCell ref="C29:D29"/>
    <mergeCell ref="P27:Q27"/>
    <mergeCell ref="L30:M30"/>
    <mergeCell ref="N27:O27"/>
    <mergeCell ref="J29:K29"/>
    <mergeCell ref="L29:M29"/>
    <mergeCell ref="N29:O29"/>
    <mergeCell ref="P29:Q29"/>
    <mergeCell ref="L25:Q25"/>
    <mergeCell ref="N34:O34"/>
    <mergeCell ref="J25:K25"/>
    <mergeCell ref="L28:M28"/>
    <mergeCell ref="P32:Q32"/>
    <mergeCell ref="B2:E2"/>
    <mergeCell ref="L41:N41"/>
    <mergeCell ref="J35:K35"/>
    <mergeCell ref="P37:Q37"/>
    <mergeCell ref="J36:K36"/>
    <mergeCell ref="P28:Q28"/>
    <mergeCell ref="K22:L22"/>
    <mergeCell ref="J39:K39"/>
    <mergeCell ref="N35:O35"/>
    <mergeCell ref="L38:M38"/>
    <mergeCell ref="L35:M35"/>
    <mergeCell ref="L36:M36"/>
    <mergeCell ref="N36:O36"/>
    <mergeCell ref="C34:G34"/>
    <mergeCell ref="P36:Q36"/>
    <mergeCell ref="J30:K30"/>
  </mergeCells>
  <hyperlinks>
    <hyperlink ref="D24" r:id="rId1"/>
    <hyperlink ref="C30" r:id="rId2"/>
  </hyperlinks>
  <pageMargins left="0.7" right="0.7" top="0.75" bottom="0.75" header="0.3" footer="0.3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Q68"/>
  <sheetViews>
    <sheetView zoomScale="90" workbookViewId="0">
      <selection activeCell="B4" sqref="B4:E4"/>
    </sheetView>
  </sheetViews>
  <sheetFormatPr baseColWidth="10" defaultColWidth="9" defaultRowHeight="15" x14ac:dyDescent="0.25"/>
  <cols>
    <col min="1" max="1" width="11" customWidth="1"/>
    <col min="2" max="2" width="15.42578125" customWidth="1"/>
    <col min="3" max="3" width="16.42578125" customWidth="1"/>
    <col min="4" max="4" width="16.7109375" customWidth="1"/>
    <col min="5" max="5" width="16.140625" customWidth="1"/>
    <col min="6" max="6" width="21" customWidth="1"/>
    <col min="7" max="7" width="17.28515625" customWidth="1"/>
    <col min="8" max="9" width="11"/>
    <col min="10" max="10" width="19.7109375" customWidth="1"/>
    <col min="11" max="11" width="16.42578125" customWidth="1"/>
    <col min="12" max="12" width="17.140625" customWidth="1"/>
    <col min="13" max="14" width="11"/>
    <col min="15" max="15" width="16.140625" customWidth="1"/>
    <col min="16" max="16" width="14.5703125" customWidth="1"/>
    <col min="17" max="17" width="13.28515625" customWidth="1"/>
    <col min="18" max="256" width="11" customWidth="1"/>
  </cols>
  <sheetData>
    <row r="2" spans="2:17" x14ac:dyDescent="0.2">
      <c r="B2" s="777" t="s">
        <v>311</v>
      </c>
      <c r="C2" s="777"/>
      <c r="D2" s="777"/>
      <c r="E2" s="777"/>
    </row>
    <row r="3" spans="2:17" x14ac:dyDescent="0.2">
      <c r="B3" s="30"/>
      <c r="C3" s="30"/>
      <c r="D3" s="30"/>
      <c r="E3" s="30"/>
    </row>
    <row r="4" spans="2:17" x14ac:dyDescent="0.2">
      <c r="B4" s="24" t="s">
        <v>10</v>
      </c>
      <c r="C4" s="24" t="s">
        <v>53</v>
      </c>
      <c r="D4" s="24" t="s">
        <v>13</v>
      </c>
      <c r="E4" s="24" t="s">
        <v>14</v>
      </c>
    </row>
    <row r="5" spans="2:17" x14ac:dyDescent="0.25">
      <c r="B5" s="30">
        <v>510502</v>
      </c>
      <c r="C5" s="30" t="s">
        <v>243</v>
      </c>
      <c r="D5" s="73">
        <v>147000</v>
      </c>
      <c r="E5" s="73"/>
      <c r="G5" s="71"/>
    </row>
    <row r="6" spans="2:17" x14ac:dyDescent="0.2">
      <c r="B6" s="30">
        <v>240402</v>
      </c>
      <c r="C6" s="30" t="s">
        <v>154</v>
      </c>
      <c r="D6" s="73">
        <f>D5*19%</f>
        <v>27930</v>
      </c>
      <c r="E6" s="73"/>
    </row>
    <row r="7" spans="2:17" x14ac:dyDescent="0.2">
      <c r="B7" s="30">
        <v>110201</v>
      </c>
      <c r="C7" s="30" t="s">
        <v>86</v>
      </c>
      <c r="D7" s="73"/>
      <c r="E7" s="73">
        <f>D5+D6</f>
        <v>174930</v>
      </c>
    </row>
    <row r="8" spans="2:17" x14ac:dyDescent="0.2">
      <c r="B8" s="30"/>
      <c r="C8" s="30"/>
      <c r="D8" s="28"/>
      <c r="E8" s="28"/>
    </row>
    <row r="9" spans="2:17" x14ac:dyDescent="0.25">
      <c r="B9" s="30"/>
      <c r="C9" s="30" t="s">
        <v>139</v>
      </c>
      <c r="D9" s="29">
        <f>D5+D6</f>
        <v>174930</v>
      </c>
      <c r="E9" s="29">
        <f>E7</f>
        <v>174930</v>
      </c>
    </row>
    <row r="13" spans="2:17" ht="33.75" x14ac:dyDescent="0.25">
      <c r="B13" s="152"/>
      <c r="C13" s="153"/>
      <c r="D13" s="153"/>
      <c r="E13" s="153"/>
      <c r="F13" s="153"/>
      <c r="G13" s="153"/>
      <c r="H13" s="154"/>
      <c r="J13" s="901" t="s">
        <v>72</v>
      </c>
      <c r="K13" s="902"/>
      <c r="L13" s="902"/>
      <c r="M13" s="902"/>
      <c r="N13" s="902"/>
      <c r="O13" s="902"/>
      <c r="P13" s="902"/>
      <c r="Q13" s="903"/>
    </row>
    <row r="14" spans="2:17" ht="43.5" customHeight="1" x14ac:dyDescent="0.25">
      <c r="B14" s="918"/>
      <c r="C14" s="919"/>
      <c r="D14" s="919"/>
      <c r="E14" s="155"/>
      <c r="F14" s="155"/>
      <c r="G14" s="155"/>
      <c r="H14" s="156"/>
      <c r="J14" s="82"/>
      <c r="K14" s="83"/>
      <c r="L14" s="83"/>
      <c r="M14" s="83"/>
      <c r="N14" s="83"/>
      <c r="O14" s="83"/>
      <c r="P14" s="83"/>
      <c r="Q14" s="90"/>
    </row>
    <row r="15" spans="2:17" ht="32.25" customHeight="1" x14ac:dyDescent="0.25">
      <c r="B15" s="918"/>
      <c r="C15" s="919"/>
      <c r="D15" s="919"/>
      <c r="E15" s="155"/>
      <c r="F15" s="155"/>
      <c r="G15" s="155"/>
      <c r="H15" s="156"/>
      <c r="J15" s="82"/>
      <c r="K15" s="83"/>
      <c r="L15" s="83"/>
      <c r="M15" s="83"/>
      <c r="N15" s="950" t="s">
        <v>88</v>
      </c>
      <c r="O15" s="951"/>
      <c r="P15" s="951"/>
      <c r="Q15" s="952"/>
    </row>
    <row r="16" spans="2:17" ht="30" x14ac:dyDescent="0.45">
      <c r="B16" s="157"/>
      <c r="C16" s="158"/>
      <c r="D16" s="158"/>
      <c r="E16" s="159"/>
      <c r="F16" s="159"/>
      <c r="G16" s="159"/>
      <c r="H16" s="156"/>
      <c r="J16" s="82"/>
      <c r="K16" s="83"/>
      <c r="L16" s="83"/>
      <c r="M16" s="83"/>
      <c r="N16" s="953"/>
      <c r="O16" s="954"/>
      <c r="P16" s="954"/>
      <c r="Q16" s="955"/>
    </row>
    <row r="17" spans="2:17" ht="27.75" x14ac:dyDescent="0.4">
      <c r="B17" s="160"/>
      <c r="C17" s="956"/>
      <c r="D17" s="746"/>
      <c r="E17" s="159"/>
      <c r="F17" s="159"/>
      <c r="G17" s="159"/>
      <c r="H17" s="257"/>
      <c r="I17" s="30"/>
      <c r="J17" s="82"/>
      <c r="K17" s="83"/>
      <c r="L17" s="83"/>
      <c r="M17" s="83"/>
      <c r="N17" s="860" t="s">
        <v>89</v>
      </c>
      <c r="O17" s="836"/>
      <c r="P17" s="837"/>
      <c r="Q17" s="270">
        <v>8</v>
      </c>
    </row>
    <row r="18" spans="2:17" x14ac:dyDescent="0.25">
      <c r="B18" s="160"/>
      <c r="C18" s="161" t="s">
        <v>178</v>
      </c>
      <c r="D18" s="101">
        <v>901423530</v>
      </c>
      <c r="E18" s="41"/>
      <c r="F18" s="162" t="s">
        <v>3</v>
      </c>
      <c r="G18" s="163">
        <v>44472</v>
      </c>
      <c r="H18" s="257"/>
      <c r="I18" s="30"/>
      <c r="J18" s="82"/>
      <c r="K18" s="83"/>
      <c r="L18" s="83"/>
      <c r="M18" s="83"/>
      <c r="N18" s="83"/>
      <c r="O18" s="83"/>
      <c r="P18" s="83"/>
      <c r="Q18" s="90"/>
    </row>
    <row r="19" spans="2:17" x14ac:dyDescent="0.25">
      <c r="B19" s="160"/>
      <c r="C19" s="164" t="s">
        <v>158</v>
      </c>
      <c r="D19" s="101" t="s">
        <v>244</v>
      </c>
      <c r="E19" s="41"/>
      <c r="F19" s="162" t="s">
        <v>144</v>
      </c>
      <c r="G19" s="165">
        <v>8</v>
      </c>
      <c r="H19" s="257"/>
      <c r="I19" s="30"/>
      <c r="J19" s="95" t="s">
        <v>1</v>
      </c>
      <c r="K19" s="823" t="s">
        <v>2</v>
      </c>
      <c r="L19" s="843"/>
      <c r="M19" s="96" t="s">
        <v>3</v>
      </c>
      <c r="N19" s="97">
        <v>3</v>
      </c>
      <c r="O19" s="97">
        <v>10</v>
      </c>
      <c r="P19" s="97">
        <v>2021</v>
      </c>
      <c r="Q19" s="98" t="s">
        <v>92</v>
      </c>
    </row>
    <row r="20" spans="2:17" x14ac:dyDescent="0.25">
      <c r="B20" s="160"/>
      <c r="C20" s="161" t="s">
        <v>179</v>
      </c>
      <c r="D20" s="101">
        <v>61017498</v>
      </c>
      <c r="E20" s="41"/>
      <c r="F20" s="166"/>
      <c r="G20" s="166"/>
      <c r="H20" s="257"/>
      <c r="I20" s="30"/>
      <c r="J20" s="821" t="s">
        <v>95</v>
      </c>
      <c r="K20" s="851"/>
      <c r="L20" s="823" t="s">
        <v>245</v>
      </c>
      <c r="M20" s="843"/>
      <c r="N20" s="842">
        <f>D9</f>
        <v>174930</v>
      </c>
      <c r="O20" s="958"/>
      <c r="P20" s="958"/>
      <c r="Q20" s="959"/>
    </row>
    <row r="21" spans="2:17" x14ac:dyDescent="0.25">
      <c r="B21" s="160"/>
      <c r="C21" s="164" t="s">
        <v>160</v>
      </c>
      <c r="D21" s="278" t="s">
        <v>246</v>
      </c>
      <c r="E21" s="41"/>
      <c r="F21" s="166"/>
      <c r="G21" s="166"/>
      <c r="H21" s="257"/>
      <c r="I21" s="30"/>
      <c r="J21" s="821" t="s">
        <v>97</v>
      </c>
      <c r="K21" s="851"/>
      <c r="L21" s="823" t="s">
        <v>247</v>
      </c>
      <c r="M21" s="824"/>
      <c r="N21" s="824"/>
      <c r="O21" s="824"/>
      <c r="P21" s="824"/>
      <c r="Q21" s="825"/>
    </row>
    <row r="22" spans="2:17" x14ac:dyDescent="0.25">
      <c r="B22" s="160"/>
      <c r="C22" s="166"/>
      <c r="D22" s="166"/>
      <c r="E22" s="166"/>
      <c r="F22" s="166"/>
      <c r="G22" s="166"/>
      <c r="H22" s="257"/>
      <c r="I22" s="30"/>
      <c r="J22" s="821" t="s">
        <v>99</v>
      </c>
      <c r="K22" s="851"/>
      <c r="L22" s="823" t="s">
        <v>312</v>
      </c>
      <c r="M22" s="824"/>
      <c r="N22" s="824"/>
      <c r="O22" s="824"/>
      <c r="P22" s="824"/>
      <c r="Q22" s="825"/>
    </row>
    <row r="23" spans="2:17" ht="15.75" x14ac:dyDescent="0.25">
      <c r="B23" s="160"/>
      <c r="C23" s="920" t="s">
        <v>100</v>
      </c>
      <c r="D23" s="746"/>
      <c r="E23" s="166"/>
      <c r="F23" s="167"/>
      <c r="G23" s="166"/>
      <c r="H23" s="257"/>
      <c r="I23" s="30"/>
      <c r="J23" s="103"/>
      <c r="K23" s="104"/>
      <c r="L23" s="104"/>
      <c r="M23" s="104"/>
      <c r="N23" s="105"/>
      <c r="O23" s="105"/>
      <c r="P23" s="105"/>
      <c r="Q23" s="106"/>
    </row>
    <row r="24" spans="2:17" x14ac:dyDescent="0.25">
      <c r="B24" s="160"/>
      <c r="C24" s="852" t="s">
        <v>82</v>
      </c>
      <c r="D24" s="853"/>
      <c r="E24" s="166"/>
      <c r="F24" s="167"/>
      <c r="G24" s="166"/>
      <c r="H24" s="257"/>
      <c r="I24" s="30"/>
      <c r="J24" s="108" t="s">
        <v>248</v>
      </c>
      <c r="K24" s="97" t="s">
        <v>50</v>
      </c>
      <c r="L24" s="819" t="s">
        <v>102</v>
      </c>
      <c r="M24" s="820"/>
      <c r="N24" s="819" t="s">
        <v>103</v>
      </c>
      <c r="O24" s="820"/>
      <c r="P24" s="819" t="s">
        <v>104</v>
      </c>
      <c r="Q24" s="846"/>
    </row>
    <row r="25" spans="2:17" x14ac:dyDescent="0.25">
      <c r="B25" s="160"/>
      <c r="C25" s="852" t="s">
        <v>136</v>
      </c>
      <c r="D25" s="853"/>
      <c r="E25" s="166"/>
      <c r="F25" s="167"/>
      <c r="G25" s="166"/>
      <c r="H25" s="257"/>
      <c r="I25" s="30"/>
      <c r="J25" s="835" t="s">
        <v>10</v>
      </c>
      <c r="K25" s="837"/>
      <c r="L25" s="848" t="s">
        <v>8</v>
      </c>
      <c r="M25" s="851"/>
      <c r="N25" s="848" t="s">
        <v>13</v>
      </c>
      <c r="O25" s="851"/>
      <c r="P25" s="848" t="s">
        <v>14</v>
      </c>
      <c r="Q25" s="917"/>
    </row>
    <row r="26" spans="2:17" x14ac:dyDescent="0.2">
      <c r="B26" s="160"/>
      <c r="C26" s="852">
        <v>3212589438</v>
      </c>
      <c r="D26" s="853"/>
      <c r="E26" s="166"/>
      <c r="F26" s="167"/>
      <c r="G26" s="166"/>
      <c r="H26" s="257"/>
      <c r="I26" s="30"/>
      <c r="J26" s="948">
        <f>B5</f>
        <v>510502</v>
      </c>
      <c r="K26" s="949"/>
      <c r="L26" s="823" t="str">
        <f>C5</f>
        <v>Afiliaciones</v>
      </c>
      <c r="M26" s="843"/>
      <c r="N26" s="842">
        <f>D5</f>
        <v>147000</v>
      </c>
      <c r="O26" s="957"/>
      <c r="P26" s="842"/>
      <c r="Q26" s="959"/>
    </row>
    <row r="27" spans="2:17" ht="16.5" customHeight="1" x14ac:dyDescent="0.2">
      <c r="B27" s="160"/>
      <c r="C27" s="967" t="s">
        <v>137</v>
      </c>
      <c r="D27" s="853"/>
      <c r="E27" s="166"/>
      <c r="F27" s="167"/>
      <c r="G27" s="168"/>
      <c r="H27" s="257"/>
      <c r="I27" s="30"/>
      <c r="J27" s="948">
        <f>B6</f>
        <v>240402</v>
      </c>
      <c r="K27" s="949"/>
      <c r="L27" s="823" t="str">
        <f>C6</f>
        <v>Iva descontable</v>
      </c>
      <c r="M27" s="843"/>
      <c r="N27" s="842">
        <f>D6</f>
        <v>27930</v>
      </c>
      <c r="O27" s="957"/>
      <c r="P27" s="842"/>
      <c r="Q27" s="959"/>
    </row>
    <row r="28" spans="2:17" x14ac:dyDescent="0.2">
      <c r="B28" s="160"/>
      <c r="C28" s="167"/>
      <c r="D28" s="166"/>
      <c r="E28" s="166"/>
      <c r="F28" s="166"/>
      <c r="G28" s="166"/>
      <c r="H28" s="257"/>
      <c r="I28" s="30"/>
      <c r="J28" s="948">
        <f>B7</f>
        <v>110201</v>
      </c>
      <c r="K28" s="949"/>
      <c r="L28" s="823" t="str">
        <f>C7</f>
        <v>Moneda nacional</v>
      </c>
      <c r="M28" s="843"/>
      <c r="N28" s="842"/>
      <c r="O28" s="957"/>
      <c r="P28" s="842">
        <f>E7</f>
        <v>174930</v>
      </c>
      <c r="Q28" s="959"/>
    </row>
    <row r="29" spans="2:17" x14ac:dyDescent="0.25">
      <c r="B29" s="160"/>
      <c r="C29" s="166"/>
      <c r="D29" s="166"/>
      <c r="E29" s="166"/>
      <c r="F29" s="166"/>
      <c r="G29" s="166"/>
      <c r="H29" s="257"/>
      <c r="I29" s="30"/>
      <c r="J29" s="948"/>
      <c r="K29" s="949"/>
      <c r="L29" s="823"/>
      <c r="M29" s="843"/>
      <c r="N29" s="848"/>
      <c r="O29" s="851"/>
      <c r="P29" s="842"/>
      <c r="Q29" s="959"/>
    </row>
    <row r="30" spans="2:17" x14ac:dyDescent="0.25">
      <c r="B30" s="160"/>
      <c r="C30" s="925" t="s">
        <v>105</v>
      </c>
      <c r="D30" s="759"/>
      <c r="E30" s="759"/>
      <c r="F30" s="759"/>
      <c r="G30" s="759"/>
      <c r="H30" s="257"/>
      <c r="I30" s="30"/>
      <c r="J30" s="948"/>
      <c r="K30" s="949"/>
      <c r="L30" s="823"/>
      <c r="M30" s="843"/>
      <c r="N30" s="848"/>
      <c r="O30" s="851"/>
      <c r="P30" s="842"/>
      <c r="Q30" s="959"/>
    </row>
    <row r="31" spans="2:17" x14ac:dyDescent="0.25">
      <c r="B31" s="160"/>
      <c r="C31" s="169" t="s">
        <v>106</v>
      </c>
      <c r="D31" s="169" t="s">
        <v>107</v>
      </c>
      <c r="E31" s="169" t="s">
        <v>108</v>
      </c>
      <c r="F31" s="169" t="s">
        <v>109</v>
      </c>
      <c r="G31" s="169" t="s">
        <v>110</v>
      </c>
      <c r="H31" s="257"/>
      <c r="I31" s="30"/>
      <c r="J31" s="835"/>
      <c r="K31" s="837"/>
      <c r="L31" s="823"/>
      <c r="M31" s="843"/>
      <c r="N31" s="848"/>
      <c r="O31" s="851"/>
      <c r="P31" s="823"/>
      <c r="Q31" s="825"/>
    </row>
    <row r="32" spans="2:17" x14ac:dyDescent="0.25">
      <c r="B32" s="160"/>
      <c r="C32" s="170"/>
      <c r="D32" s="171" t="s">
        <v>249</v>
      </c>
      <c r="E32" s="172">
        <v>1</v>
      </c>
      <c r="F32" s="173"/>
      <c r="G32" s="173">
        <f>D5</f>
        <v>147000</v>
      </c>
      <c r="H32" s="257"/>
      <c r="I32" s="30"/>
      <c r="J32" s="835"/>
      <c r="K32" s="837"/>
      <c r="L32" s="823"/>
      <c r="M32" s="843"/>
      <c r="N32" s="848"/>
      <c r="O32" s="851"/>
      <c r="P32" s="823"/>
      <c r="Q32" s="825"/>
    </row>
    <row r="33" spans="1:17" x14ac:dyDescent="0.25">
      <c r="B33" s="160"/>
      <c r="C33" s="170"/>
      <c r="D33" s="171"/>
      <c r="E33" s="172"/>
      <c r="F33" s="174"/>
      <c r="G33" s="173"/>
      <c r="H33" s="257"/>
      <c r="I33" s="30"/>
      <c r="J33" s="835"/>
      <c r="K33" s="837"/>
      <c r="L33" s="823"/>
      <c r="M33" s="843"/>
      <c r="N33" s="882"/>
      <c r="O33" s="883"/>
      <c r="P33" s="858"/>
      <c r="Q33" s="859"/>
    </row>
    <row r="34" spans="1:17" x14ac:dyDescent="0.25">
      <c r="B34" s="160"/>
      <c r="C34" s="170"/>
      <c r="D34" s="171"/>
      <c r="E34" s="172"/>
      <c r="F34" s="174"/>
      <c r="G34" s="173"/>
      <c r="H34" s="257"/>
      <c r="I34" s="30"/>
      <c r="J34" s="835"/>
      <c r="K34" s="837"/>
      <c r="L34" s="823" t="s">
        <v>163</v>
      </c>
      <c r="M34" s="843"/>
      <c r="N34" s="960">
        <f>N26+N27</f>
        <v>174930</v>
      </c>
      <c r="O34" s="965"/>
      <c r="P34" s="960">
        <f>P28+P29+P30</f>
        <v>174930</v>
      </c>
      <c r="Q34" s="961"/>
    </row>
    <row r="35" spans="1:17" x14ac:dyDescent="0.25">
      <c r="B35" s="160"/>
      <c r="C35" s="170"/>
      <c r="D35" s="171"/>
      <c r="E35" s="172"/>
      <c r="F35" s="174"/>
      <c r="G35" s="173"/>
      <c r="H35" s="257"/>
      <c r="I35" s="30"/>
      <c r="J35" s="835"/>
      <c r="K35" s="837"/>
      <c r="L35" s="823"/>
      <c r="M35" s="843"/>
      <c r="N35" s="848"/>
      <c r="O35" s="851"/>
      <c r="P35" s="823"/>
      <c r="Q35" s="825"/>
    </row>
    <row r="36" spans="1:17" x14ac:dyDescent="0.25">
      <c r="B36" s="160"/>
      <c r="C36" s="170"/>
      <c r="D36" s="171"/>
      <c r="E36" s="172"/>
      <c r="F36" s="174"/>
      <c r="G36" s="173"/>
      <c r="H36" s="257"/>
      <c r="I36" s="30"/>
      <c r="J36" s="821" t="s">
        <v>113</v>
      </c>
      <c r="K36" s="851"/>
      <c r="L36" s="848" t="s">
        <v>114</v>
      </c>
      <c r="M36" s="822"/>
      <c r="N36" s="851"/>
      <c r="O36" s="848" t="s">
        <v>24</v>
      </c>
      <c r="P36" s="822"/>
      <c r="Q36" s="917"/>
    </row>
    <row r="37" spans="1:17" ht="36.75" customHeight="1" x14ac:dyDescent="0.2">
      <c r="B37" s="160"/>
      <c r="C37" s="170"/>
      <c r="D37" s="171"/>
      <c r="E37" s="172"/>
      <c r="F37" s="174"/>
      <c r="G37" s="275"/>
      <c r="H37" s="257"/>
      <c r="I37" s="30"/>
      <c r="J37" s="879" t="s">
        <v>29</v>
      </c>
      <c r="K37" s="880"/>
      <c r="L37" s="864" t="s">
        <v>26</v>
      </c>
      <c r="M37" s="865"/>
      <c r="N37" s="866"/>
      <c r="O37" s="873"/>
      <c r="P37" s="874"/>
      <c r="Q37" s="875"/>
    </row>
    <row r="38" spans="1:17" ht="27.75" customHeight="1" x14ac:dyDescent="0.25">
      <c r="B38" s="160"/>
      <c r="C38" s="170"/>
      <c r="D38" s="171"/>
      <c r="E38" s="171"/>
      <c r="F38" s="276"/>
      <c r="G38" s="277">
        <f>G32</f>
        <v>147000</v>
      </c>
      <c r="H38" s="257"/>
      <c r="I38" s="30"/>
      <c r="J38" s="922" t="s">
        <v>115</v>
      </c>
      <c r="K38" s="923"/>
      <c r="L38" s="923"/>
      <c r="M38" s="923"/>
      <c r="N38" s="924"/>
      <c r="O38" s="876"/>
      <c r="P38" s="877"/>
      <c r="Q38" s="878"/>
    </row>
    <row r="39" spans="1:17" ht="21.75" x14ac:dyDescent="0.25">
      <c r="B39" s="160"/>
      <c r="C39" s="166"/>
      <c r="D39" s="166"/>
      <c r="E39" s="166"/>
      <c r="F39" s="166"/>
      <c r="G39" s="166"/>
      <c r="H39" s="257"/>
      <c r="I39" s="30"/>
      <c r="J39" s="887" t="s">
        <v>26</v>
      </c>
      <c r="K39" s="888"/>
      <c r="L39" s="888"/>
      <c r="M39" s="888"/>
      <c r="N39" s="889"/>
      <c r="O39" s="118" t="s">
        <v>49</v>
      </c>
      <c r="P39" s="118" t="s">
        <v>127</v>
      </c>
      <c r="Q39" s="119" t="s">
        <v>313</v>
      </c>
    </row>
    <row r="40" spans="1:17" ht="18" x14ac:dyDescent="0.25">
      <c r="B40" s="929" t="s">
        <v>116</v>
      </c>
      <c r="C40" s="872"/>
      <c r="D40" s="175"/>
      <c r="E40" s="166"/>
      <c r="F40" s="166"/>
      <c r="G40" s="166"/>
      <c r="H40" s="257"/>
      <c r="I40" s="30"/>
    </row>
    <row r="41" spans="1:17" x14ac:dyDescent="0.25">
      <c r="B41" s="928"/>
      <c r="C41" s="746"/>
      <c r="D41" s="41"/>
      <c r="E41" s="166"/>
      <c r="F41" s="176" t="s">
        <v>117</v>
      </c>
      <c r="G41" s="177">
        <f>G38</f>
        <v>147000</v>
      </c>
      <c r="H41" s="257"/>
      <c r="I41" s="30"/>
    </row>
    <row r="42" spans="1:17" x14ac:dyDescent="0.25">
      <c r="A42" s="213"/>
      <c r="B42" s="927" t="s">
        <v>250</v>
      </c>
      <c r="C42" s="927"/>
      <c r="D42" s="41"/>
      <c r="E42" s="166"/>
      <c r="F42" s="176" t="s">
        <v>120</v>
      </c>
      <c r="G42" s="178">
        <f>G41*19%</f>
        <v>27930</v>
      </c>
      <c r="H42" s="257"/>
      <c r="I42" s="30"/>
    </row>
    <row r="43" spans="1:17" x14ac:dyDescent="0.25">
      <c r="A43" s="213"/>
      <c r="B43" s="927"/>
      <c r="C43" s="927"/>
      <c r="D43" s="41"/>
      <c r="E43" s="166"/>
      <c r="F43" s="176"/>
      <c r="G43" s="177"/>
      <c r="H43" s="257"/>
      <c r="I43" s="30"/>
    </row>
    <row r="44" spans="1:17" x14ac:dyDescent="0.25">
      <c r="B44" s="260"/>
      <c r="C44" s="179"/>
      <c r="D44" s="179"/>
      <c r="E44" s="166"/>
      <c r="F44" s="180"/>
      <c r="G44" s="181"/>
      <c r="H44" s="257"/>
      <c r="I44" s="30"/>
    </row>
    <row r="45" spans="1:17" x14ac:dyDescent="0.25">
      <c r="A45" s="213"/>
      <c r="B45" s="166"/>
      <c r="C45" s="166"/>
      <c r="D45" s="166"/>
      <c r="E45" s="166"/>
      <c r="F45" s="176" t="s">
        <v>122</v>
      </c>
      <c r="G45" s="182">
        <f>G41+G42</f>
        <v>174930</v>
      </c>
      <c r="H45" s="257"/>
      <c r="I45" s="30"/>
    </row>
    <row r="46" spans="1:17" x14ac:dyDescent="0.2">
      <c r="B46" s="160"/>
      <c r="C46" s="166"/>
      <c r="D46" s="166"/>
      <c r="E46" s="166"/>
      <c r="F46" s="166"/>
      <c r="G46" s="166"/>
      <c r="H46" s="257"/>
      <c r="I46" s="30"/>
    </row>
    <row r="47" spans="1:17" x14ac:dyDescent="0.2">
      <c r="B47" s="262"/>
      <c r="C47" s="263"/>
      <c r="D47" s="263"/>
      <c r="E47" s="263"/>
      <c r="F47" s="263"/>
      <c r="G47" s="263"/>
      <c r="H47" s="264"/>
      <c r="I47" s="30"/>
    </row>
    <row r="48" spans="1:17" x14ac:dyDescent="0.2">
      <c r="B48" s="30"/>
      <c r="C48" s="30"/>
      <c r="D48" s="30"/>
      <c r="E48" s="30"/>
      <c r="F48" s="30"/>
      <c r="G48" s="30"/>
      <c r="H48" s="30"/>
      <c r="I48" s="30"/>
    </row>
    <row r="49" spans="2:9" x14ac:dyDescent="0.2">
      <c r="B49" s="30"/>
      <c r="C49" s="30"/>
      <c r="D49" s="30"/>
      <c r="E49" s="30"/>
      <c r="F49" s="30"/>
      <c r="G49" s="30"/>
      <c r="H49" s="30"/>
      <c r="I49" s="30"/>
    </row>
    <row r="50" spans="2:9" ht="15.75" x14ac:dyDescent="0.25">
      <c r="B50" s="869" t="s">
        <v>59</v>
      </c>
      <c r="C50" s="870"/>
      <c r="D50" s="870"/>
      <c r="E50" s="122"/>
      <c r="F50" s="122"/>
      <c r="G50" s="893" t="s">
        <v>251</v>
      </c>
      <c r="H50" s="894"/>
      <c r="I50" s="895"/>
    </row>
    <row r="51" spans="2:9" x14ac:dyDescent="0.2">
      <c r="B51" s="871"/>
      <c r="C51" s="872"/>
      <c r="D51" s="872"/>
      <c r="E51" s="51"/>
      <c r="F51" s="51"/>
      <c r="G51" s="51"/>
      <c r="H51" s="51"/>
      <c r="I51" s="123"/>
    </row>
    <row r="52" spans="2:9" x14ac:dyDescent="0.2">
      <c r="B52" s="829" t="s">
        <v>129</v>
      </c>
      <c r="C52" s="746"/>
      <c r="D52" s="746"/>
      <c r="E52" s="51"/>
      <c r="F52" s="51"/>
      <c r="G52" s="51"/>
      <c r="H52" s="51"/>
      <c r="I52" s="123"/>
    </row>
    <row r="53" spans="2:9" x14ac:dyDescent="0.2">
      <c r="B53" s="56"/>
      <c r="C53" s="51"/>
      <c r="D53" s="51"/>
      <c r="E53" s="51"/>
      <c r="F53" s="51"/>
      <c r="G53" s="51"/>
      <c r="H53" s="51"/>
      <c r="I53" s="123"/>
    </row>
    <row r="54" spans="2:9" x14ac:dyDescent="0.2">
      <c r="B54" s="56"/>
      <c r="C54" s="51"/>
      <c r="D54" s="51"/>
      <c r="E54" s="51"/>
      <c r="F54" s="51"/>
      <c r="G54" s="51"/>
      <c r="H54" s="51"/>
      <c r="I54" s="123"/>
    </row>
    <row r="55" spans="2:9" x14ac:dyDescent="0.25">
      <c r="B55" s="867" t="s">
        <v>217</v>
      </c>
      <c r="C55" s="746"/>
      <c r="D55" s="51"/>
      <c r="E55" s="51"/>
      <c r="F55" s="51"/>
      <c r="G55" s="51"/>
      <c r="H55" s="51"/>
      <c r="I55" s="123"/>
    </row>
    <row r="56" spans="2:9" x14ac:dyDescent="0.2">
      <c r="B56" s="56"/>
      <c r="C56" s="51"/>
      <c r="D56" s="51"/>
      <c r="E56" s="51"/>
      <c r="F56" s="51"/>
      <c r="G56" s="51"/>
      <c r="H56" s="51"/>
      <c r="I56" s="123"/>
    </row>
    <row r="57" spans="2:9" x14ac:dyDescent="0.2">
      <c r="B57" s="56"/>
      <c r="C57" s="51"/>
      <c r="D57" s="51"/>
      <c r="E57" s="51"/>
      <c r="F57" s="51"/>
      <c r="G57" s="51"/>
      <c r="H57" s="51"/>
      <c r="I57" s="123"/>
    </row>
    <row r="58" spans="2:9" x14ac:dyDescent="0.25">
      <c r="B58" s="862" t="s">
        <v>123</v>
      </c>
      <c r="C58" s="863"/>
      <c r="D58" s="830" t="s">
        <v>245</v>
      </c>
      <c r="E58" s="830"/>
      <c r="F58" s="830"/>
      <c r="G58" s="830"/>
      <c r="H58" s="830"/>
      <c r="I58" s="123"/>
    </row>
    <row r="59" spans="2:9" x14ac:dyDescent="0.2">
      <c r="B59" s="56"/>
      <c r="C59" s="51"/>
      <c r="D59" s="51"/>
      <c r="E59" s="51"/>
      <c r="F59" s="51"/>
      <c r="G59" s="51"/>
      <c r="H59" s="51"/>
      <c r="I59" s="123"/>
    </row>
    <row r="60" spans="2:9" x14ac:dyDescent="0.25">
      <c r="B60" s="862" t="s">
        <v>125</v>
      </c>
      <c r="C60" s="863"/>
      <c r="D60" s="868">
        <f>D9</f>
        <v>174930</v>
      </c>
      <c r="E60" s="830"/>
      <c r="F60" s="830"/>
      <c r="G60" s="830"/>
      <c r="H60" s="830"/>
      <c r="I60" s="123"/>
    </row>
    <row r="61" spans="2:9" x14ac:dyDescent="0.2">
      <c r="B61" s="56"/>
      <c r="C61" s="51"/>
      <c r="D61" s="51"/>
      <c r="E61" s="51"/>
      <c r="F61" s="51"/>
      <c r="G61" s="51"/>
      <c r="H61" s="51"/>
      <c r="I61" s="123"/>
    </row>
    <row r="62" spans="2:9" x14ac:dyDescent="0.2">
      <c r="B62" s="56"/>
      <c r="C62" s="51"/>
      <c r="D62" s="51"/>
      <c r="E62" s="51"/>
      <c r="F62" s="51"/>
      <c r="G62" s="51"/>
      <c r="H62" s="51"/>
      <c r="I62" s="123"/>
    </row>
    <row r="63" spans="2:9" x14ac:dyDescent="0.2">
      <c r="B63" s="56"/>
      <c r="C63" s="51"/>
      <c r="D63" s="51"/>
      <c r="E63" s="51"/>
      <c r="F63" s="51"/>
      <c r="G63" s="51"/>
      <c r="H63" s="51"/>
      <c r="I63" s="123"/>
    </row>
    <row r="64" spans="2:9" x14ac:dyDescent="0.2">
      <c r="B64" s="56"/>
      <c r="C64" s="51"/>
      <c r="D64" s="51"/>
      <c r="E64" s="51"/>
      <c r="F64" s="898" t="s">
        <v>26</v>
      </c>
      <c r="G64" s="898"/>
      <c r="H64" s="898"/>
      <c r="I64" s="123"/>
    </row>
    <row r="65" spans="2:9" x14ac:dyDescent="0.2">
      <c r="B65" s="56"/>
      <c r="C65" s="51"/>
      <c r="D65" s="51"/>
      <c r="E65" s="51"/>
      <c r="F65" s="899"/>
      <c r="G65" s="899"/>
      <c r="H65" s="899"/>
      <c r="I65" s="123"/>
    </row>
    <row r="66" spans="2:9" x14ac:dyDescent="0.25">
      <c r="B66" s="56"/>
      <c r="C66" s="51"/>
      <c r="D66" s="51"/>
      <c r="E66" s="51"/>
      <c r="F66" s="773" t="s">
        <v>51</v>
      </c>
      <c r="G66" s="773"/>
      <c r="H66" s="773"/>
      <c r="I66" s="123"/>
    </row>
    <row r="67" spans="2:9" x14ac:dyDescent="0.25">
      <c r="B67" s="35"/>
      <c r="C67" s="36"/>
      <c r="D67" s="36"/>
      <c r="E67" s="36"/>
      <c r="F67" s="36"/>
      <c r="G67" s="36"/>
      <c r="H67" s="36"/>
      <c r="I67" s="141"/>
    </row>
    <row r="68" spans="2:9" x14ac:dyDescent="0.25">
      <c r="B68" s="148"/>
      <c r="C68" s="149"/>
      <c r="D68" s="149"/>
      <c r="E68" s="149"/>
      <c r="F68" s="149"/>
      <c r="G68" s="149"/>
      <c r="H68" s="149"/>
      <c r="I68" s="150"/>
    </row>
  </sheetData>
  <mergeCells count="88">
    <mergeCell ref="F66:H66"/>
    <mergeCell ref="D58:H58"/>
    <mergeCell ref="D60:H60"/>
    <mergeCell ref="F64:H65"/>
    <mergeCell ref="G50:I50"/>
    <mergeCell ref="B52:D52"/>
    <mergeCell ref="B60:C60"/>
    <mergeCell ref="B58:C58"/>
    <mergeCell ref="B50:D51"/>
    <mergeCell ref="B55:C55"/>
    <mergeCell ref="J34:K34"/>
    <mergeCell ref="O37:Q38"/>
    <mergeCell ref="P35:Q35"/>
    <mergeCell ref="J36:K36"/>
    <mergeCell ref="P33:Q33"/>
    <mergeCell ref="L37:N37"/>
    <mergeCell ref="N34:O34"/>
    <mergeCell ref="P32:Q32"/>
    <mergeCell ref="N32:O32"/>
    <mergeCell ref="P30:Q30"/>
    <mergeCell ref="N29:O29"/>
    <mergeCell ref="P31:Q31"/>
    <mergeCell ref="N31:O31"/>
    <mergeCell ref="N30:O30"/>
    <mergeCell ref="C27:D27"/>
    <mergeCell ref="N26:O26"/>
    <mergeCell ref="J26:K26"/>
    <mergeCell ref="J20:K20"/>
    <mergeCell ref="P29:Q29"/>
    <mergeCell ref="L20:M20"/>
    <mergeCell ref="L24:M24"/>
    <mergeCell ref="L21:Q21"/>
    <mergeCell ref="P25:Q25"/>
    <mergeCell ref="J29:K29"/>
    <mergeCell ref="P26:Q26"/>
    <mergeCell ref="L29:M29"/>
    <mergeCell ref="J25:K25"/>
    <mergeCell ref="P28:Q28"/>
    <mergeCell ref="J21:K21"/>
    <mergeCell ref="B42:C43"/>
    <mergeCell ref="N35:O35"/>
    <mergeCell ref="J33:K33"/>
    <mergeCell ref="J37:K37"/>
    <mergeCell ref="J35:K35"/>
    <mergeCell ref="B41:C41"/>
    <mergeCell ref="N33:O33"/>
    <mergeCell ref="O36:Q36"/>
    <mergeCell ref="L34:M34"/>
    <mergeCell ref="L36:N36"/>
    <mergeCell ref="L35:M35"/>
    <mergeCell ref="J38:N38"/>
    <mergeCell ref="B40:C40"/>
    <mergeCell ref="P34:Q34"/>
    <mergeCell ref="L33:M33"/>
    <mergeCell ref="J39:N39"/>
    <mergeCell ref="L28:M28"/>
    <mergeCell ref="N28:O28"/>
    <mergeCell ref="J32:K32"/>
    <mergeCell ref="L32:M32"/>
    <mergeCell ref="L27:M27"/>
    <mergeCell ref="J28:K28"/>
    <mergeCell ref="C30:G30"/>
    <mergeCell ref="J30:K30"/>
    <mergeCell ref="J31:K31"/>
    <mergeCell ref="L31:M31"/>
    <mergeCell ref="L30:M30"/>
    <mergeCell ref="B2:E2"/>
    <mergeCell ref="J13:Q13"/>
    <mergeCell ref="N15:Q16"/>
    <mergeCell ref="K19:L19"/>
    <mergeCell ref="N17:P17"/>
    <mergeCell ref="C17:D17"/>
    <mergeCell ref="P24:Q24"/>
    <mergeCell ref="P27:Q27"/>
    <mergeCell ref="C23:D23"/>
    <mergeCell ref="J22:K22"/>
    <mergeCell ref="B14:D15"/>
    <mergeCell ref="N27:O27"/>
    <mergeCell ref="L22:Q22"/>
    <mergeCell ref="N20:Q20"/>
    <mergeCell ref="C26:D26"/>
    <mergeCell ref="C24:D24"/>
    <mergeCell ref="N25:O25"/>
    <mergeCell ref="J27:K27"/>
    <mergeCell ref="C25:D25"/>
    <mergeCell ref="L26:M26"/>
    <mergeCell ref="L25:M25"/>
    <mergeCell ref="N24:O24"/>
  </mergeCells>
  <hyperlinks>
    <hyperlink ref="C27" r:id="rId1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V42"/>
  <sheetViews>
    <sheetView zoomScale="75" workbookViewId="0">
      <selection activeCell="B3" sqref="B3"/>
    </sheetView>
  </sheetViews>
  <sheetFormatPr baseColWidth="10" defaultColWidth="9" defaultRowHeight="15" x14ac:dyDescent="0.25"/>
  <cols>
    <col min="1" max="1" width="11" customWidth="1"/>
    <col min="2" max="2" width="23" customWidth="1"/>
    <col min="3" max="3" width="26.7109375" customWidth="1"/>
    <col min="4" max="4" width="14.85546875" customWidth="1"/>
    <col min="5" max="5" width="14" customWidth="1"/>
    <col min="6" max="6" width="16" customWidth="1"/>
    <col min="7" max="7" width="21.85546875" customWidth="1"/>
    <col min="8" max="11" width="11"/>
    <col min="12" max="12" width="15.28515625" customWidth="1"/>
    <col min="13" max="13" width="23.28515625" customWidth="1"/>
    <col min="14" max="14" width="14.42578125" customWidth="1"/>
    <col min="15" max="15" width="16.42578125" customWidth="1"/>
    <col min="16" max="16" width="16.7109375" customWidth="1"/>
    <col min="17" max="17" width="21.28515625" customWidth="1"/>
    <col min="18" max="19" width="11"/>
    <col min="20" max="20" width="12.5703125" customWidth="1"/>
    <col min="21" max="21" width="13.42578125" customWidth="1"/>
    <col min="22" max="256" width="11" customWidth="1"/>
  </cols>
  <sheetData>
    <row r="2" spans="2:22" x14ac:dyDescent="0.2">
      <c r="B2" s="947" t="s">
        <v>582</v>
      </c>
      <c r="C2" s="947"/>
      <c r="D2" s="947"/>
      <c r="E2" s="947"/>
    </row>
    <row r="3" spans="2:22" x14ac:dyDescent="0.2">
      <c r="B3" s="30"/>
      <c r="C3" s="30"/>
      <c r="D3" s="30"/>
      <c r="E3" s="30"/>
    </row>
    <row r="4" spans="2:22" x14ac:dyDescent="0.2">
      <c r="B4" s="24" t="s">
        <v>10</v>
      </c>
      <c r="C4" s="24" t="s">
        <v>53</v>
      </c>
      <c r="D4" s="24" t="s">
        <v>13</v>
      </c>
      <c r="E4" s="24" t="s">
        <v>14</v>
      </c>
    </row>
    <row r="5" spans="2:22" x14ac:dyDescent="0.2">
      <c r="B5" s="30">
        <v>110201</v>
      </c>
      <c r="C5" s="30" t="s">
        <v>86</v>
      </c>
      <c r="D5" s="73">
        <v>15000000</v>
      </c>
      <c r="E5" s="73"/>
    </row>
    <row r="6" spans="2:22" x14ac:dyDescent="0.2">
      <c r="B6" s="30">
        <v>110102</v>
      </c>
      <c r="C6" s="30" t="s">
        <v>252</v>
      </c>
      <c r="D6" s="73"/>
      <c r="E6" s="73">
        <v>15000000</v>
      </c>
    </row>
    <row r="7" spans="2:22" x14ac:dyDescent="0.2">
      <c r="B7" s="30"/>
      <c r="C7" s="30"/>
      <c r="D7" s="28"/>
      <c r="E7" s="28"/>
    </row>
    <row r="8" spans="2:22" x14ac:dyDescent="0.25">
      <c r="B8" s="30"/>
      <c r="C8" s="30" t="s">
        <v>139</v>
      </c>
      <c r="D8" s="29">
        <f>D5</f>
        <v>15000000</v>
      </c>
      <c r="E8" s="29">
        <f>E6</f>
        <v>15000000</v>
      </c>
    </row>
    <row r="12" spans="2:22" ht="40.5" x14ac:dyDescent="0.2">
      <c r="B12" s="801"/>
      <c r="C12" s="1008"/>
      <c r="D12" s="1008"/>
      <c r="E12" s="1008"/>
      <c r="F12" s="1008"/>
      <c r="G12" s="1009"/>
      <c r="H12" s="279"/>
      <c r="I12" s="279"/>
      <c r="K12" s="280"/>
      <c r="L12" s="122"/>
      <c r="M12" s="122"/>
      <c r="N12" s="122"/>
      <c r="O12" s="281"/>
      <c r="P12" s="778" t="s">
        <v>253</v>
      </c>
      <c r="Q12" s="778"/>
      <c r="R12" s="778"/>
      <c r="S12" s="778"/>
      <c r="T12" s="778"/>
      <c r="U12" s="778"/>
      <c r="V12" s="779"/>
    </row>
    <row r="13" spans="2:22" ht="51.75" customHeight="1" x14ac:dyDescent="0.25">
      <c r="B13" s="1010"/>
      <c r="C13" s="1011"/>
      <c r="D13" s="1011"/>
      <c r="E13" s="1011"/>
      <c r="F13" s="1011"/>
      <c r="G13" s="1012"/>
      <c r="H13" s="282"/>
      <c r="I13" s="282"/>
      <c r="K13" s="56"/>
      <c r="L13" s="51"/>
      <c r="M13" s="51"/>
      <c r="N13" s="51"/>
      <c r="O13" s="283"/>
      <c r="P13" s="780" t="s">
        <v>254</v>
      </c>
      <c r="Q13" s="780"/>
      <c r="R13" s="780"/>
      <c r="S13" s="780"/>
      <c r="T13" s="780"/>
      <c r="U13" s="780"/>
      <c r="V13" s="781"/>
    </row>
    <row r="14" spans="2:22" ht="56.25" customHeight="1" x14ac:dyDescent="0.35">
      <c r="B14" s="1013"/>
      <c r="C14" s="1014"/>
      <c r="D14" s="1014"/>
      <c r="E14" s="1014"/>
      <c r="F14" s="1014"/>
      <c r="G14" s="1015"/>
      <c r="H14" s="284"/>
      <c r="I14" s="284"/>
      <c r="K14" s="56"/>
      <c r="L14" s="51"/>
      <c r="M14" s="51"/>
      <c r="N14" s="37"/>
      <c r="O14" s="285"/>
      <c r="P14" s="1018" t="s">
        <v>59</v>
      </c>
      <c r="Q14" s="1019"/>
      <c r="R14" s="286" t="s">
        <v>60</v>
      </c>
      <c r="S14" s="980" t="s">
        <v>61</v>
      </c>
      <c r="T14" s="765"/>
      <c r="U14" s="287" t="s">
        <v>62</v>
      </c>
      <c r="V14" s="288" t="s">
        <v>63</v>
      </c>
    </row>
    <row r="15" spans="2:22" ht="53.25" customHeight="1" x14ac:dyDescent="0.25">
      <c r="B15" s="798"/>
      <c r="C15" s="1020"/>
      <c r="D15" s="1020"/>
      <c r="E15" s="1020"/>
      <c r="F15" s="1020"/>
      <c r="G15" s="1021"/>
      <c r="H15" s="284"/>
      <c r="I15" s="284"/>
      <c r="K15" s="56"/>
      <c r="L15" s="51"/>
      <c r="M15" s="51"/>
      <c r="N15" s="41"/>
      <c r="O15" s="285"/>
      <c r="P15" s="1018" t="s">
        <v>64</v>
      </c>
      <c r="Q15" s="1019"/>
      <c r="R15" s="42"/>
      <c r="S15" s="788"/>
      <c r="T15" s="769"/>
      <c r="U15" s="43"/>
      <c r="V15" s="44"/>
    </row>
    <row r="16" spans="2:22" ht="18" x14ac:dyDescent="0.35">
      <c r="B16" s="57" t="s">
        <v>10</v>
      </c>
      <c r="C16" s="58" t="s">
        <v>53</v>
      </c>
      <c r="D16" s="764" t="s">
        <v>12</v>
      </c>
      <c r="E16" s="765"/>
      <c r="F16" s="58" t="s">
        <v>13</v>
      </c>
      <c r="G16" s="59" t="s">
        <v>14</v>
      </c>
      <c r="H16" s="289"/>
      <c r="I16" s="290"/>
      <c r="K16" s="56"/>
      <c r="L16" s="51"/>
      <c r="M16" s="51"/>
      <c r="N16" s="51"/>
      <c r="O16" s="51"/>
      <c r="P16" s="51"/>
      <c r="Q16" s="52"/>
      <c r="R16" s="42"/>
      <c r="S16" s="788"/>
      <c r="T16" s="769"/>
      <c r="U16" s="43"/>
      <c r="V16" s="44"/>
    </row>
    <row r="17" spans="2:22" x14ac:dyDescent="0.25">
      <c r="B17" s="60">
        <f>B5</f>
        <v>110201</v>
      </c>
      <c r="C17" s="61" t="str">
        <f>C5</f>
        <v>Moneda nacional</v>
      </c>
      <c r="D17" s="766"/>
      <c r="E17" s="763"/>
      <c r="F17" s="62">
        <f>D5</f>
        <v>15000000</v>
      </c>
      <c r="G17" s="63"/>
      <c r="H17" s="282"/>
      <c r="I17" s="282"/>
      <c r="K17" s="56"/>
      <c r="L17" s="51"/>
      <c r="M17" s="51"/>
      <c r="N17" s="773"/>
      <c r="O17" s="746"/>
      <c r="P17" s="746"/>
      <c r="Q17" s="786"/>
      <c r="R17" s="42"/>
      <c r="S17" s="788"/>
      <c r="T17" s="769"/>
      <c r="U17" s="43"/>
      <c r="V17" s="44"/>
    </row>
    <row r="18" spans="2:22" ht="32.25" customHeight="1" x14ac:dyDescent="0.3">
      <c r="B18" s="60">
        <f>B6</f>
        <v>110102</v>
      </c>
      <c r="C18" s="61" t="str">
        <f>C6</f>
        <v>Caja mejor</v>
      </c>
      <c r="D18" s="762"/>
      <c r="E18" s="763"/>
      <c r="F18" s="64"/>
      <c r="G18" s="63">
        <f>E6</f>
        <v>15000000</v>
      </c>
      <c r="H18" s="291"/>
      <c r="I18" s="291"/>
      <c r="K18" s="56"/>
      <c r="L18" s="51"/>
      <c r="M18" s="51"/>
      <c r="N18" s="785"/>
      <c r="O18" s="746"/>
      <c r="P18" s="746"/>
      <c r="Q18" s="786"/>
      <c r="R18" s="42"/>
      <c r="S18" s="292" t="s">
        <v>65</v>
      </c>
      <c r="T18" s="293" t="s">
        <v>66</v>
      </c>
      <c r="U18" s="47">
        <f>D5</f>
        <v>15000000</v>
      </c>
      <c r="V18" s="48"/>
    </row>
    <row r="19" spans="2:22" ht="16.5" x14ac:dyDescent="0.3">
      <c r="B19" s="60"/>
      <c r="C19" s="61"/>
      <c r="D19" s="762"/>
      <c r="E19" s="763"/>
      <c r="F19" s="62"/>
      <c r="G19" s="65"/>
      <c r="H19" s="294"/>
      <c r="I19" s="294"/>
      <c r="K19" s="56"/>
      <c r="L19" s="51"/>
      <c r="M19" s="51"/>
      <c r="N19" s="51"/>
      <c r="O19" s="51"/>
      <c r="P19" s="51"/>
      <c r="Q19" s="52"/>
      <c r="R19" s="972"/>
      <c r="S19" s="974" t="s">
        <v>67</v>
      </c>
      <c r="T19" s="769"/>
      <c r="U19" s="47">
        <f>U18</f>
        <v>15000000</v>
      </c>
      <c r="V19" s="48"/>
    </row>
    <row r="20" spans="2:22" ht="15" customHeight="1" x14ac:dyDescent="0.25">
      <c r="B20" s="60"/>
      <c r="C20" s="61"/>
      <c r="D20" s="762"/>
      <c r="E20" s="763"/>
      <c r="F20" s="61"/>
      <c r="G20" s="65"/>
      <c r="H20" s="295"/>
      <c r="I20" s="295"/>
      <c r="K20" s="976" t="s">
        <v>69</v>
      </c>
      <c r="L20" s="977"/>
      <c r="M20" s="51"/>
      <c r="N20" s="51"/>
      <c r="O20" s="51"/>
      <c r="P20" s="51"/>
      <c r="Q20" s="52"/>
      <c r="R20" s="973"/>
      <c r="S20" s="755" t="s">
        <v>68</v>
      </c>
      <c r="T20" s="975"/>
      <c r="U20" s="47">
        <f>U19</f>
        <v>15000000</v>
      </c>
      <c r="V20" s="48"/>
    </row>
    <row r="21" spans="2:22" ht="15" customHeight="1" x14ac:dyDescent="0.2">
      <c r="B21" s="66"/>
      <c r="C21" s="61"/>
      <c r="D21" s="766"/>
      <c r="E21" s="763"/>
      <c r="F21" s="61"/>
      <c r="G21" s="65"/>
      <c r="H21" s="295"/>
      <c r="I21" s="295"/>
      <c r="K21" s="978"/>
      <c r="L21" s="979"/>
      <c r="M21" s="51"/>
      <c r="N21" s="51"/>
      <c r="O21" s="51"/>
      <c r="P21" s="51"/>
      <c r="Q21" s="52"/>
      <c r="R21" s="973"/>
      <c r="S21" s="971"/>
      <c r="T21" s="742"/>
      <c r="U21" s="54"/>
      <c r="V21" s="55"/>
    </row>
    <row r="22" spans="2:22" ht="18" customHeight="1" x14ac:dyDescent="0.25">
      <c r="B22" s="794" t="s">
        <v>80</v>
      </c>
      <c r="C22" s="1016"/>
      <c r="D22" s="1016"/>
      <c r="E22" s="1017"/>
      <c r="F22" s="67">
        <f>F17</f>
        <v>15000000</v>
      </c>
      <c r="G22" s="68">
        <f>G18</f>
        <v>15000000</v>
      </c>
      <c r="H22" s="295"/>
      <c r="I22" s="295"/>
      <c r="K22" s="774" t="s">
        <v>70</v>
      </c>
      <c r="L22" s="759"/>
      <c r="M22" s="759"/>
      <c r="N22" s="759"/>
      <c r="O22" s="759"/>
      <c r="P22" s="800" t="s">
        <v>71</v>
      </c>
      <c r="Q22" s="759"/>
      <c r="R22" s="981"/>
      <c r="S22" s="981"/>
      <c r="T22" s="981"/>
      <c r="U22" s="981"/>
      <c r="V22" s="982"/>
    </row>
    <row r="23" spans="2:22" ht="29.25" customHeight="1" x14ac:dyDescent="0.35">
      <c r="B23" s="817" t="s">
        <v>83</v>
      </c>
      <c r="C23" s="818"/>
      <c r="D23" s="796" t="s">
        <v>314</v>
      </c>
      <c r="E23" s="796"/>
      <c r="F23" s="796"/>
      <c r="G23" s="797"/>
      <c r="H23" s="295"/>
      <c r="I23" s="295"/>
      <c r="K23" s="775" t="s">
        <v>82</v>
      </c>
      <c r="L23" s="759"/>
      <c r="M23" s="759"/>
      <c r="N23" s="759"/>
      <c r="O23" s="759"/>
      <c r="P23" s="758">
        <v>458271</v>
      </c>
      <c r="Q23" s="759"/>
      <c r="R23" s="983"/>
      <c r="S23" s="983"/>
      <c r="T23" s="983"/>
      <c r="U23" s="983"/>
      <c r="V23" s="984"/>
    </row>
    <row r="24" spans="2:22" ht="77.25" customHeight="1" x14ac:dyDescent="0.35">
      <c r="B24" s="296"/>
      <c r="C24" s="297"/>
      <c r="D24" s="997"/>
      <c r="E24" s="753"/>
      <c r="F24" s="997"/>
      <c r="G24" s="754"/>
      <c r="H24" s="289"/>
      <c r="I24" s="289"/>
      <c r="K24" s="990" t="s">
        <v>73</v>
      </c>
      <c r="L24" s="991"/>
      <c r="M24" s="991"/>
      <c r="N24" s="991"/>
      <c r="O24" s="991"/>
      <c r="P24" s="991"/>
      <c r="Q24" s="992"/>
      <c r="R24" s="983"/>
      <c r="S24" s="983"/>
      <c r="T24" s="983"/>
      <c r="U24" s="983"/>
      <c r="V24" s="984"/>
    </row>
    <row r="25" spans="2:22" ht="15" customHeight="1" x14ac:dyDescent="0.5">
      <c r="B25" s="298"/>
      <c r="C25" s="298"/>
      <c r="D25" s="298"/>
      <c r="E25" s="299"/>
      <c r="F25" s="299"/>
      <c r="G25" s="299"/>
      <c r="H25" s="300"/>
      <c r="I25" s="300"/>
      <c r="K25" s="968" t="s">
        <v>74</v>
      </c>
      <c r="L25" s="969"/>
      <c r="M25" s="969"/>
      <c r="N25" s="969"/>
      <c r="O25" s="969"/>
      <c r="P25" s="969"/>
      <c r="Q25" s="970"/>
      <c r="R25" s="983"/>
      <c r="S25" s="983"/>
      <c r="T25" s="983"/>
      <c r="U25" s="983"/>
      <c r="V25" s="984"/>
    </row>
    <row r="26" spans="2:22" ht="18" customHeight="1" x14ac:dyDescent="0.5">
      <c r="B26" s="298"/>
      <c r="C26" s="298"/>
      <c r="D26" s="298"/>
      <c r="E26" s="299"/>
      <c r="F26" s="299"/>
      <c r="G26" s="299"/>
      <c r="H26" s="300"/>
      <c r="I26" s="300"/>
      <c r="K26" s="56"/>
      <c r="L26" s="51"/>
      <c r="M26" s="51"/>
      <c r="N26" s="51"/>
      <c r="O26" s="51"/>
      <c r="P26" s="51"/>
      <c r="Q26" s="51"/>
      <c r="R26" s="983"/>
      <c r="S26" s="983"/>
      <c r="T26" s="983"/>
      <c r="U26" s="983"/>
      <c r="V26" s="984"/>
    </row>
    <row r="27" spans="2:22" ht="69.75" customHeight="1" x14ac:dyDescent="0.3">
      <c r="B27" s="995"/>
      <c r="C27" s="996"/>
      <c r="D27" s="996"/>
      <c r="E27" s="996"/>
      <c r="F27" s="1002" t="s">
        <v>255</v>
      </c>
      <c r="G27" s="1003"/>
      <c r="H27" s="290"/>
      <c r="I27" s="290"/>
      <c r="K27" s="993" t="s">
        <v>75</v>
      </c>
      <c r="L27" s="994"/>
      <c r="M27" s="994"/>
      <c r="N27" s="994"/>
      <c r="O27" s="1022" t="s">
        <v>76</v>
      </c>
      <c r="P27" s="1023"/>
      <c r="Q27" s="1023"/>
      <c r="R27" s="983"/>
      <c r="S27" s="983"/>
      <c r="T27" s="983"/>
      <c r="U27" s="983"/>
      <c r="V27" s="984"/>
    </row>
    <row r="28" spans="2:22" ht="18" customHeight="1" x14ac:dyDescent="0.25">
      <c r="B28" s="301" t="s">
        <v>1</v>
      </c>
      <c r="C28" s="302" t="s">
        <v>256</v>
      </c>
      <c r="D28" s="987" t="s">
        <v>315</v>
      </c>
      <c r="E28" s="784"/>
      <c r="F28" s="303" t="s">
        <v>257</v>
      </c>
      <c r="G28" s="304">
        <v>1</v>
      </c>
      <c r="K28" s="760" t="s">
        <v>77</v>
      </c>
      <c r="L28" s="770"/>
      <c r="M28" s="770"/>
      <c r="N28" s="771"/>
      <c r="O28" s="767">
        <f>D5</f>
        <v>15000000</v>
      </c>
      <c r="P28" s="767"/>
      <c r="Q28" s="767"/>
      <c r="R28" s="983"/>
      <c r="S28" s="983"/>
      <c r="T28" s="983"/>
      <c r="U28" s="983"/>
      <c r="V28" s="984"/>
    </row>
    <row r="29" spans="2:22" ht="15.75" customHeight="1" x14ac:dyDescent="0.25">
      <c r="B29" s="1006" t="s">
        <v>258</v>
      </c>
      <c r="C29" s="1007"/>
      <c r="D29" s="988" t="s">
        <v>316</v>
      </c>
      <c r="E29" s="988"/>
      <c r="F29" s="998"/>
      <c r="G29" s="305">
        <f>D5</f>
        <v>15000000</v>
      </c>
      <c r="K29" s="810"/>
      <c r="L29" s="811"/>
      <c r="M29" s="811"/>
      <c r="N29" s="812"/>
      <c r="O29" s="757"/>
      <c r="P29" s="757"/>
      <c r="Q29" s="757"/>
      <c r="R29" s="983"/>
      <c r="S29" s="983"/>
      <c r="T29" s="983"/>
      <c r="U29" s="983"/>
      <c r="V29" s="984"/>
    </row>
    <row r="30" spans="2:22" ht="18.75" customHeight="1" x14ac:dyDescent="0.2">
      <c r="B30" s="1004" t="s">
        <v>259</v>
      </c>
      <c r="C30" s="1005"/>
      <c r="D30" s="988" t="s">
        <v>136</v>
      </c>
      <c r="E30" s="988"/>
      <c r="F30" s="988"/>
      <c r="G30" s="989"/>
      <c r="K30" s="810"/>
      <c r="L30" s="811"/>
      <c r="M30" s="811"/>
      <c r="N30" s="812"/>
      <c r="O30" s="757"/>
      <c r="P30" s="757"/>
      <c r="Q30" s="757"/>
      <c r="R30" s="983"/>
      <c r="S30" s="983"/>
      <c r="T30" s="983"/>
      <c r="U30" s="983"/>
      <c r="V30" s="984"/>
    </row>
    <row r="31" spans="2:22" ht="17.25" customHeight="1" x14ac:dyDescent="0.25">
      <c r="B31" s="1006" t="s">
        <v>260</v>
      </c>
      <c r="C31" s="1007"/>
      <c r="D31" s="988" t="s">
        <v>317</v>
      </c>
      <c r="E31" s="988"/>
      <c r="F31" s="988"/>
      <c r="G31" s="989"/>
      <c r="K31" s="810"/>
      <c r="L31" s="811"/>
      <c r="M31" s="811"/>
      <c r="N31" s="812"/>
      <c r="O31" s="757"/>
      <c r="P31" s="757"/>
      <c r="Q31" s="757"/>
      <c r="R31" s="985"/>
      <c r="S31" s="985"/>
      <c r="T31" s="985"/>
      <c r="U31" s="985"/>
      <c r="V31" s="986"/>
    </row>
    <row r="32" spans="2:22" ht="22.5" customHeight="1" x14ac:dyDescent="0.25">
      <c r="B32" s="1031" t="s">
        <v>261</v>
      </c>
      <c r="C32" s="1032"/>
      <c r="D32" s="1035" t="s">
        <v>262</v>
      </c>
      <c r="E32" s="1035"/>
      <c r="F32" s="1035"/>
      <c r="G32" s="1025"/>
      <c r="K32" s="813" t="s">
        <v>78</v>
      </c>
      <c r="L32" s="814"/>
      <c r="M32" s="814"/>
      <c r="N32" s="815"/>
      <c r="O32" s="816">
        <f>O28</f>
        <v>15000000</v>
      </c>
      <c r="P32" s="816"/>
      <c r="Q32" s="816"/>
      <c r="R32" s="999" t="s">
        <v>79</v>
      </c>
      <c r="S32" s="1000"/>
      <c r="T32" s="1000"/>
      <c r="U32" s="1000"/>
      <c r="V32" s="1001"/>
    </row>
    <row r="33" spans="2:7" ht="19.5" customHeight="1" x14ac:dyDescent="0.25">
      <c r="B33" s="1033"/>
      <c r="C33" s="1034"/>
      <c r="D33" s="1036"/>
      <c r="E33" s="1036"/>
      <c r="F33" s="1036"/>
      <c r="G33" s="1037"/>
    </row>
    <row r="34" spans="2:7" x14ac:dyDescent="0.25">
      <c r="B34" s="1038" t="s">
        <v>263</v>
      </c>
      <c r="C34" s="1039"/>
      <c r="D34" s="1040" t="s">
        <v>264</v>
      </c>
      <c r="E34" s="1039"/>
      <c r="F34" s="306" t="s">
        <v>265</v>
      </c>
      <c r="G34" s="307" t="s">
        <v>266</v>
      </c>
    </row>
    <row r="35" spans="2:7" x14ac:dyDescent="0.25">
      <c r="B35" s="308" t="s">
        <v>10</v>
      </c>
      <c r="C35" s="309" t="s">
        <v>53</v>
      </c>
      <c r="D35" s="303" t="s">
        <v>267</v>
      </c>
      <c r="E35" s="303" t="s">
        <v>268</v>
      </c>
      <c r="F35" s="1024" t="s">
        <v>269</v>
      </c>
      <c r="G35" s="1025"/>
    </row>
    <row r="36" spans="2:7" x14ac:dyDescent="0.2">
      <c r="B36" s="310">
        <f>B5</f>
        <v>110201</v>
      </c>
      <c r="C36" s="310" t="str">
        <f>C5</f>
        <v>Moneda nacional</v>
      </c>
      <c r="D36" s="311">
        <f>D5</f>
        <v>15000000</v>
      </c>
      <c r="E36" s="312"/>
      <c r="F36" s="1026" t="s">
        <v>318</v>
      </c>
      <c r="G36" s="1027"/>
    </row>
    <row r="37" spans="2:7" x14ac:dyDescent="0.2">
      <c r="B37" s="310">
        <f>B6</f>
        <v>110102</v>
      </c>
      <c r="C37" s="310" t="str">
        <f>C6</f>
        <v>Caja mejor</v>
      </c>
      <c r="D37" s="313"/>
      <c r="E37" s="314">
        <f>E6</f>
        <v>15000000</v>
      </c>
      <c r="F37" s="1028"/>
      <c r="G37" s="1027"/>
    </row>
    <row r="38" spans="2:7" x14ac:dyDescent="0.2">
      <c r="B38" s="315"/>
      <c r="C38" s="316"/>
      <c r="D38" s="312"/>
      <c r="E38" s="312"/>
      <c r="F38" s="1028"/>
      <c r="G38" s="1027"/>
    </row>
    <row r="39" spans="2:7" x14ac:dyDescent="0.2">
      <c r="B39" s="317"/>
      <c r="C39" s="312"/>
      <c r="D39" s="312"/>
      <c r="E39" s="312"/>
      <c r="F39" s="1028"/>
      <c r="G39" s="1027"/>
    </row>
    <row r="40" spans="2:7" x14ac:dyDescent="0.2">
      <c r="B40" s="317"/>
      <c r="C40" s="312"/>
      <c r="D40" s="312"/>
      <c r="E40" s="312"/>
      <c r="F40" s="1029"/>
      <c r="G40" s="1030"/>
    </row>
    <row r="41" spans="2:7" x14ac:dyDescent="0.25">
      <c r="B41" s="318"/>
      <c r="C41" s="319"/>
      <c r="D41" s="319"/>
      <c r="E41" s="319"/>
      <c r="F41" s="320" t="s">
        <v>270</v>
      </c>
      <c r="G41" s="321">
        <v>1005177267</v>
      </c>
    </row>
    <row r="42" spans="2:7" ht="15" customHeight="1" x14ac:dyDescent="0.25"/>
  </sheetData>
  <mergeCells count="64">
    <mergeCell ref="F35:G35"/>
    <mergeCell ref="F36:G40"/>
    <mergeCell ref="B32:C33"/>
    <mergeCell ref="D32:G33"/>
    <mergeCell ref="K32:N32"/>
    <mergeCell ref="B34:C34"/>
    <mergeCell ref="D34:E34"/>
    <mergeCell ref="P13:V13"/>
    <mergeCell ref="B12:G14"/>
    <mergeCell ref="B31:C31"/>
    <mergeCell ref="K28:N28"/>
    <mergeCell ref="B22:E22"/>
    <mergeCell ref="O29:Q29"/>
    <mergeCell ref="P14:Q14"/>
    <mergeCell ref="B15:G15"/>
    <mergeCell ref="P15:Q15"/>
    <mergeCell ref="D16:E16"/>
    <mergeCell ref="P12:V12"/>
    <mergeCell ref="F24:G24"/>
    <mergeCell ref="O27:Q27"/>
    <mergeCell ref="S15:T15"/>
    <mergeCell ref="S16:T16"/>
    <mergeCell ref="B23:C23"/>
    <mergeCell ref="O32:Q32"/>
    <mergeCell ref="R32:V32"/>
    <mergeCell ref="F27:G27"/>
    <mergeCell ref="D30:G30"/>
    <mergeCell ref="B30:C30"/>
    <mergeCell ref="B29:C29"/>
    <mergeCell ref="D20:E20"/>
    <mergeCell ref="D21:E21"/>
    <mergeCell ref="D24:E24"/>
    <mergeCell ref="K31:N31"/>
    <mergeCell ref="D29:F29"/>
    <mergeCell ref="K29:N29"/>
    <mergeCell ref="P22:Q22"/>
    <mergeCell ref="R22:V31"/>
    <mergeCell ref="K30:N30"/>
    <mergeCell ref="D28:E28"/>
    <mergeCell ref="O31:Q31"/>
    <mergeCell ref="O30:Q30"/>
    <mergeCell ref="D31:G31"/>
    <mergeCell ref="K23:O23"/>
    <mergeCell ref="O28:Q28"/>
    <mergeCell ref="K24:Q24"/>
    <mergeCell ref="D23:G23"/>
    <mergeCell ref="K27:N27"/>
    <mergeCell ref="B27:E27"/>
    <mergeCell ref="B2:E2"/>
    <mergeCell ref="K25:Q25"/>
    <mergeCell ref="D19:E19"/>
    <mergeCell ref="N17:Q17"/>
    <mergeCell ref="S21:T21"/>
    <mergeCell ref="N18:Q18"/>
    <mergeCell ref="R19:R21"/>
    <mergeCell ref="S17:T17"/>
    <mergeCell ref="D17:E17"/>
    <mergeCell ref="S19:T19"/>
    <mergeCell ref="S20:T20"/>
    <mergeCell ref="D18:E18"/>
    <mergeCell ref="K22:O22"/>
    <mergeCell ref="K20:L21"/>
    <mergeCell ref="P23:Q23"/>
    <mergeCell ref="S14:T1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Q70"/>
  <sheetViews>
    <sheetView zoomScale="90" workbookViewId="0">
      <selection activeCell="F19" sqref="F19"/>
    </sheetView>
  </sheetViews>
  <sheetFormatPr baseColWidth="10" defaultColWidth="9" defaultRowHeight="15" x14ac:dyDescent="0.25"/>
  <cols>
    <col min="1" max="1" width="11" customWidth="1"/>
    <col min="2" max="2" width="16.28515625" customWidth="1"/>
    <col min="3" max="3" width="19.85546875" customWidth="1"/>
    <col min="4" max="4" width="17" customWidth="1"/>
    <col min="5" max="5" width="28.85546875" customWidth="1"/>
    <col min="6" max="6" width="24.140625" customWidth="1"/>
    <col min="7" max="7" width="18.7109375" customWidth="1"/>
    <col min="8" max="9" width="11"/>
    <col min="10" max="10" width="19.85546875" customWidth="1"/>
    <col min="11" max="11" width="15.7109375" customWidth="1"/>
    <col min="12" max="12" width="19.5703125" customWidth="1"/>
    <col min="13" max="14" width="11"/>
    <col min="15" max="15" width="15.5703125" customWidth="1"/>
    <col min="16" max="16" width="13.140625" customWidth="1"/>
    <col min="17" max="17" width="12.85546875" customWidth="1"/>
    <col min="18" max="256" width="11" customWidth="1"/>
  </cols>
  <sheetData>
    <row r="2" spans="2:17" x14ac:dyDescent="0.2">
      <c r="B2" s="947" t="s">
        <v>583</v>
      </c>
      <c r="C2" s="947"/>
      <c r="D2" s="947"/>
      <c r="E2" s="947"/>
    </row>
    <row r="3" spans="2:17" x14ac:dyDescent="0.2">
      <c r="B3" s="30"/>
      <c r="C3" s="30"/>
      <c r="D3" s="30"/>
      <c r="E3" s="30"/>
    </row>
    <row r="4" spans="2:17" x14ac:dyDescent="0.2">
      <c r="B4" s="24" t="s">
        <v>10</v>
      </c>
      <c r="C4" s="24" t="s">
        <v>53</v>
      </c>
      <c r="D4" s="24" t="s">
        <v>13</v>
      </c>
      <c r="E4" s="24" t="s">
        <v>14</v>
      </c>
    </row>
    <row r="5" spans="2:17" x14ac:dyDescent="0.2">
      <c r="B5" s="30">
        <v>140801</v>
      </c>
      <c r="C5" s="30" t="s">
        <v>271</v>
      </c>
      <c r="D5" s="73">
        <v>34700101</v>
      </c>
      <c r="E5" s="73"/>
    </row>
    <row r="6" spans="2:17" x14ac:dyDescent="0.25">
      <c r="B6" s="30">
        <v>240402</v>
      </c>
      <c r="C6" s="30" t="s">
        <v>272</v>
      </c>
      <c r="D6" s="73">
        <f>D5*19%</f>
        <v>6593019.1900000004</v>
      </c>
      <c r="E6" s="73"/>
      <c r="G6" s="71"/>
    </row>
    <row r="7" spans="2:17" x14ac:dyDescent="0.25">
      <c r="B7" s="30">
        <v>242208</v>
      </c>
      <c r="C7" s="30" t="s">
        <v>232</v>
      </c>
      <c r="D7" s="73"/>
      <c r="E7" s="73">
        <f>D5*2.5%</f>
        <v>867502.52500000002</v>
      </c>
      <c r="G7" s="72"/>
    </row>
    <row r="8" spans="2:17" x14ac:dyDescent="0.2">
      <c r="B8" s="30">
        <v>240501</v>
      </c>
      <c r="C8" s="30" t="s">
        <v>185</v>
      </c>
      <c r="D8" s="73"/>
      <c r="E8" s="73">
        <f>D5*5.5/1000</f>
        <v>190850.55549999999</v>
      </c>
    </row>
    <row r="9" spans="2:17" x14ac:dyDescent="0.2">
      <c r="B9" s="30">
        <v>110201</v>
      </c>
      <c r="C9" s="30" t="s">
        <v>86</v>
      </c>
      <c r="D9" s="73"/>
      <c r="E9" s="73">
        <f>D5+D6-E7-E8</f>
        <v>40234767.109499998</v>
      </c>
    </row>
    <row r="10" spans="2:17" x14ac:dyDescent="0.2">
      <c r="B10" s="30"/>
      <c r="C10" s="30"/>
      <c r="D10" s="28"/>
      <c r="E10" s="28"/>
    </row>
    <row r="11" spans="2:17" x14ac:dyDescent="0.25">
      <c r="B11" s="30"/>
      <c r="C11" s="30" t="s">
        <v>139</v>
      </c>
      <c r="D11" s="29">
        <f>D5+D6</f>
        <v>41293120.189999998</v>
      </c>
      <c r="E11" s="29">
        <f>E7+E8+E9</f>
        <v>41293120.189999998</v>
      </c>
    </row>
    <row r="14" spans="2:17" x14ac:dyDescent="0.25">
      <c r="B14" s="218"/>
    </row>
    <row r="15" spans="2:17" ht="51" customHeight="1" x14ac:dyDescent="0.25">
      <c r="B15" s="152"/>
      <c r="C15" s="153"/>
      <c r="D15" s="153"/>
      <c r="E15" s="153"/>
      <c r="F15" s="153"/>
      <c r="G15" s="153"/>
      <c r="H15" s="154"/>
      <c r="J15" s="901" t="s">
        <v>82</v>
      </c>
      <c r="K15" s="902"/>
      <c r="L15" s="902"/>
      <c r="M15" s="902"/>
      <c r="N15" s="902"/>
      <c r="O15" s="902"/>
      <c r="P15" s="902"/>
      <c r="Q15" s="903"/>
    </row>
    <row r="16" spans="2:17" ht="42" customHeight="1" x14ac:dyDescent="0.25">
      <c r="B16" s="918"/>
      <c r="C16" s="919"/>
      <c r="D16" s="919"/>
      <c r="E16" s="155"/>
      <c r="F16" s="155"/>
      <c r="G16" s="155"/>
      <c r="H16" s="156"/>
      <c r="J16" s="82"/>
      <c r="K16" s="83"/>
      <c r="L16" s="83"/>
      <c r="M16" s="83"/>
      <c r="N16" s="83"/>
      <c r="O16" s="83"/>
      <c r="P16" s="83"/>
      <c r="Q16" s="90"/>
    </row>
    <row r="17" spans="2:17" ht="28.5" customHeight="1" x14ac:dyDescent="0.25">
      <c r="B17" s="918"/>
      <c r="C17" s="919"/>
      <c r="D17" s="919"/>
      <c r="E17" s="155"/>
      <c r="F17" s="155"/>
      <c r="G17" s="155"/>
      <c r="H17" s="156"/>
      <c r="J17" s="82"/>
      <c r="K17" s="83"/>
      <c r="L17" s="83"/>
      <c r="M17" s="83"/>
      <c r="N17" s="950" t="s">
        <v>88</v>
      </c>
      <c r="O17" s="951"/>
      <c r="P17" s="951"/>
      <c r="Q17" s="952"/>
    </row>
    <row r="18" spans="2:17" ht="38.25" customHeight="1" x14ac:dyDescent="0.45">
      <c r="B18" s="157"/>
      <c r="C18" s="158"/>
      <c r="D18" s="158"/>
      <c r="E18" s="159"/>
      <c r="F18" s="159"/>
      <c r="G18" s="159"/>
      <c r="H18" s="156"/>
      <c r="J18" s="82"/>
      <c r="K18" s="83"/>
      <c r="L18" s="83"/>
      <c r="M18" s="83"/>
      <c r="N18" s="953"/>
      <c r="O18" s="954"/>
      <c r="P18" s="954"/>
      <c r="Q18" s="955"/>
    </row>
    <row r="19" spans="2:17" ht="35.25" customHeight="1" x14ac:dyDescent="0.4">
      <c r="B19" s="160"/>
      <c r="C19" s="956"/>
      <c r="D19" s="746"/>
      <c r="E19" s="159"/>
      <c r="F19" s="159"/>
      <c r="G19" s="159"/>
      <c r="H19" s="257"/>
      <c r="I19" s="30"/>
      <c r="J19" s="82"/>
      <c r="K19" s="83"/>
      <c r="L19" s="83"/>
      <c r="M19" s="83"/>
      <c r="N19" s="860" t="s">
        <v>89</v>
      </c>
      <c r="O19" s="836"/>
      <c r="P19" s="837"/>
      <c r="Q19" s="270">
        <v>9</v>
      </c>
    </row>
    <row r="20" spans="2:17" x14ac:dyDescent="0.25">
      <c r="B20" s="160"/>
      <c r="C20" s="161" t="s">
        <v>178</v>
      </c>
      <c r="D20" s="101" t="s">
        <v>319</v>
      </c>
      <c r="E20" s="41"/>
      <c r="F20" s="162" t="s">
        <v>3</v>
      </c>
      <c r="G20" s="163">
        <v>44472</v>
      </c>
      <c r="H20" s="257"/>
      <c r="I20" s="30"/>
      <c r="J20" s="82"/>
      <c r="K20" s="83"/>
      <c r="L20" s="83"/>
      <c r="M20" s="83"/>
      <c r="N20" s="83"/>
      <c r="O20" s="83"/>
      <c r="P20" s="83"/>
      <c r="Q20" s="90"/>
    </row>
    <row r="21" spans="2:17" x14ac:dyDescent="0.25">
      <c r="B21" s="160"/>
      <c r="C21" s="164" t="s">
        <v>158</v>
      </c>
      <c r="D21" s="101" t="s">
        <v>273</v>
      </c>
      <c r="E21" s="41"/>
      <c r="F21" s="162" t="s">
        <v>144</v>
      </c>
      <c r="G21" s="165">
        <v>9</v>
      </c>
      <c r="H21" s="257"/>
      <c r="I21" s="30"/>
      <c r="J21" s="95" t="s">
        <v>1</v>
      </c>
      <c r="K21" s="823" t="s">
        <v>2</v>
      </c>
      <c r="L21" s="843"/>
      <c r="M21" s="96" t="s">
        <v>3</v>
      </c>
      <c r="N21" s="97">
        <v>3</v>
      </c>
      <c r="O21" s="97">
        <v>10</v>
      </c>
      <c r="P21" s="97">
        <v>2021</v>
      </c>
      <c r="Q21" s="98" t="s">
        <v>92</v>
      </c>
    </row>
    <row r="22" spans="2:17" x14ac:dyDescent="0.25">
      <c r="B22" s="160"/>
      <c r="C22" s="161" t="s">
        <v>179</v>
      </c>
      <c r="D22" s="101">
        <v>6220157</v>
      </c>
      <c r="E22" s="41"/>
      <c r="F22" s="166"/>
      <c r="G22" s="166"/>
      <c r="H22" s="257"/>
      <c r="I22" s="30"/>
      <c r="J22" s="821" t="s">
        <v>95</v>
      </c>
      <c r="K22" s="851"/>
      <c r="L22" s="823" t="s">
        <v>326</v>
      </c>
      <c r="M22" s="843"/>
      <c r="N22" s="842">
        <f>D11</f>
        <v>41293120.189999998</v>
      </c>
      <c r="O22" s="958"/>
      <c r="P22" s="958"/>
      <c r="Q22" s="959"/>
    </row>
    <row r="23" spans="2:17" x14ac:dyDescent="0.25">
      <c r="B23" s="160"/>
      <c r="C23" s="164" t="s">
        <v>160</v>
      </c>
      <c r="D23" s="271" t="s">
        <v>320</v>
      </c>
      <c r="E23" s="41"/>
      <c r="F23" s="166"/>
      <c r="G23" s="166"/>
      <c r="H23" s="257"/>
      <c r="I23" s="30"/>
      <c r="J23" s="821" t="s">
        <v>97</v>
      </c>
      <c r="K23" s="851"/>
      <c r="L23" s="823" t="s">
        <v>274</v>
      </c>
      <c r="M23" s="824"/>
      <c r="N23" s="824"/>
      <c r="O23" s="824"/>
      <c r="P23" s="824"/>
      <c r="Q23" s="825"/>
    </row>
    <row r="24" spans="2:17" x14ac:dyDescent="0.25">
      <c r="B24" s="160"/>
      <c r="C24" s="166"/>
      <c r="D24" s="166"/>
      <c r="E24" s="166"/>
      <c r="F24" s="166"/>
      <c r="G24" s="166"/>
      <c r="H24" s="257"/>
      <c r="I24" s="30"/>
      <c r="J24" s="821" t="s">
        <v>99</v>
      </c>
      <c r="K24" s="851"/>
      <c r="L24" s="823" t="s">
        <v>327</v>
      </c>
      <c r="M24" s="824"/>
      <c r="N24" s="824"/>
      <c r="O24" s="824"/>
      <c r="P24" s="824"/>
      <c r="Q24" s="825"/>
    </row>
    <row r="25" spans="2:17" ht="15.75" x14ac:dyDescent="0.25">
      <c r="B25" s="160"/>
      <c r="C25" s="920" t="s">
        <v>100</v>
      </c>
      <c r="D25" s="746"/>
      <c r="E25" s="166"/>
      <c r="F25" s="167"/>
      <c r="G25" s="166"/>
      <c r="H25" s="257"/>
      <c r="I25" s="30"/>
      <c r="J25" s="103"/>
      <c r="K25" s="104"/>
      <c r="L25" s="104"/>
      <c r="M25" s="104"/>
      <c r="N25" s="105"/>
      <c r="O25" s="105"/>
      <c r="P25" s="105"/>
      <c r="Q25" s="106"/>
    </row>
    <row r="26" spans="2:17" x14ac:dyDescent="0.25">
      <c r="B26" s="160"/>
      <c r="C26" s="852" t="s">
        <v>82</v>
      </c>
      <c r="D26" s="853"/>
      <c r="E26" s="166"/>
      <c r="F26" s="167"/>
      <c r="G26" s="166"/>
      <c r="H26" s="257"/>
      <c r="I26" s="30"/>
      <c r="J26" s="108" t="s">
        <v>275</v>
      </c>
      <c r="K26" s="97" t="s">
        <v>50</v>
      </c>
      <c r="L26" s="819" t="s">
        <v>102</v>
      </c>
      <c r="M26" s="820"/>
      <c r="N26" s="819" t="s">
        <v>103</v>
      </c>
      <c r="O26" s="820"/>
      <c r="P26" s="819" t="s">
        <v>104</v>
      </c>
      <c r="Q26" s="846"/>
    </row>
    <row r="27" spans="2:17" x14ac:dyDescent="0.25">
      <c r="B27" s="160"/>
      <c r="C27" s="852" t="s">
        <v>136</v>
      </c>
      <c r="D27" s="853"/>
      <c r="E27" s="166"/>
      <c r="F27" s="167"/>
      <c r="G27" s="166"/>
      <c r="H27" s="257"/>
      <c r="I27" s="30"/>
      <c r="J27" s="835" t="s">
        <v>10</v>
      </c>
      <c r="K27" s="837"/>
      <c r="L27" s="848" t="s">
        <v>8</v>
      </c>
      <c r="M27" s="851"/>
      <c r="N27" s="848" t="s">
        <v>13</v>
      </c>
      <c r="O27" s="851"/>
      <c r="P27" s="848" t="s">
        <v>14</v>
      </c>
      <c r="Q27" s="917"/>
    </row>
    <row r="28" spans="2:17" x14ac:dyDescent="0.2">
      <c r="B28" s="160"/>
      <c r="C28" s="852">
        <v>3212589438</v>
      </c>
      <c r="D28" s="853"/>
      <c r="E28" s="166"/>
      <c r="F28" s="167"/>
      <c r="G28" s="166"/>
      <c r="H28" s="257"/>
      <c r="I28" s="30"/>
      <c r="J28" s="948">
        <f>B5</f>
        <v>140801</v>
      </c>
      <c r="K28" s="949"/>
      <c r="L28" s="823" t="str">
        <f>C5</f>
        <v>Mrc no fab x la empresa</v>
      </c>
      <c r="M28" s="843"/>
      <c r="N28" s="842">
        <f>D5</f>
        <v>34700101</v>
      </c>
      <c r="O28" s="957"/>
      <c r="P28" s="842"/>
      <c r="Q28" s="959"/>
    </row>
    <row r="29" spans="2:17" ht="16.5" customHeight="1" x14ac:dyDescent="0.2">
      <c r="B29" s="160"/>
      <c r="C29" s="881" t="s">
        <v>137</v>
      </c>
      <c r="D29" s="853"/>
      <c r="E29" s="166"/>
      <c r="F29" s="167"/>
      <c r="G29" s="168"/>
      <c r="H29" s="257"/>
      <c r="I29" s="30"/>
      <c r="J29" s="948">
        <f>B6</f>
        <v>240402</v>
      </c>
      <c r="K29" s="949"/>
      <c r="L29" s="823" t="str">
        <f>C6</f>
        <v>Iva</v>
      </c>
      <c r="M29" s="843"/>
      <c r="N29" s="842">
        <f>D6</f>
        <v>6593019.1900000004</v>
      </c>
      <c r="O29" s="957"/>
      <c r="P29" s="842"/>
      <c r="Q29" s="959"/>
    </row>
    <row r="30" spans="2:17" x14ac:dyDescent="0.2">
      <c r="B30" s="160"/>
      <c r="C30" s="167"/>
      <c r="D30" s="166"/>
      <c r="E30" s="166"/>
      <c r="F30" s="166"/>
      <c r="G30" s="166"/>
      <c r="H30" s="257"/>
      <c r="I30" s="30"/>
      <c r="J30" s="948">
        <f>B7</f>
        <v>242208</v>
      </c>
      <c r="K30" s="949"/>
      <c r="L30" s="823" t="str">
        <f>C7</f>
        <v>Rete fuente</v>
      </c>
      <c r="M30" s="843"/>
      <c r="N30" s="842"/>
      <c r="O30" s="957"/>
      <c r="P30" s="842">
        <f>E7</f>
        <v>867502.52500000002</v>
      </c>
      <c r="Q30" s="959"/>
    </row>
    <row r="31" spans="2:17" x14ac:dyDescent="0.25">
      <c r="B31" s="160"/>
      <c r="C31" s="166"/>
      <c r="D31" s="166"/>
      <c r="E31" s="166"/>
      <c r="F31" s="166"/>
      <c r="G31" s="166"/>
      <c r="H31" s="257"/>
      <c r="I31" s="30"/>
      <c r="J31" s="948">
        <f>B8</f>
        <v>240501</v>
      </c>
      <c r="K31" s="949"/>
      <c r="L31" s="823" t="str">
        <f>C8</f>
        <v>Rete ica</v>
      </c>
      <c r="M31" s="843"/>
      <c r="N31" s="848"/>
      <c r="O31" s="851"/>
      <c r="P31" s="842">
        <f>E8</f>
        <v>190850.55549999999</v>
      </c>
      <c r="Q31" s="959"/>
    </row>
    <row r="32" spans="2:17" x14ac:dyDescent="0.25">
      <c r="B32" s="160"/>
      <c r="C32" s="925" t="s">
        <v>105</v>
      </c>
      <c r="D32" s="759"/>
      <c r="E32" s="759"/>
      <c r="F32" s="759"/>
      <c r="G32" s="759"/>
      <c r="H32" s="257"/>
      <c r="I32" s="30"/>
      <c r="J32" s="948">
        <f>B9</f>
        <v>110201</v>
      </c>
      <c r="K32" s="949"/>
      <c r="L32" s="823" t="str">
        <f>C9</f>
        <v>Moneda nacional</v>
      </c>
      <c r="M32" s="843"/>
      <c r="N32" s="848"/>
      <c r="O32" s="851"/>
      <c r="P32" s="842">
        <f>E9</f>
        <v>40234767.109499998</v>
      </c>
      <c r="Q32" s="959"/>
    </row>
    <row r="33" spans="1:17" x14ac:dyDescent="0.25">
      <c r="B33" s="160"/>
      <c r="C33" s="169" t="s">
        <v>106</v>
      </c>
      <c r="D33" s="169" t="s">
        <v>107</v>
      </c>
      <c r="E33" s="169" t="s">
        <v>108</v>
      </c>
      <c r="F33" s="169" t="s">
        <v>109</v>
      </c>
      <c r="G33" s="169" t="s">
        <v>110</v>
      </c>
      <c r="H33" s="257"/>
      <c r="I33" s="30"/>
      <c r="J33" s="835"/>
      <c r="K33" s="837"/>
      <c r="L33" s="823"/>
      <c r="M33" s="843"/>
      <c r="N33" s="848"/>
      <c r="O33" s="851"/>
      <c r="P33" s="823"/>
      <c r="Q33" s="825"/>
    </row>
    <row r="34" spans="1:17" x14ac:dyDescent="0.25">
      <c r="B34" s="160"/>
      <c r="C34" s="170">
        <v>15</v>
      </c>
      <c r="D34" s="171" t="s">
        <v>321</v>
      </c>
      <c r="E34" s="172">
        <v>260</v>
      </c>
      <c r="F34" s="173">
        <v>58023</v>
      </c>
      <c r="G34" s="173">
        <f>F34*E34</f>
        <v>15085980</v>
      </c>
      <c r="H34" s="257"/>
      <c r="I34" s="30"/>
      <c r="J34" s="835"/>
      <c r="K34" s="837"/>
      <c r="L34" s="823"/>
      <c r="M34" s="843"/>
      <c r="N34" s="848"/>
      <c r="O34" s="851"/>
      <c r="P34" s="823"/>
      <c r="Q34" s="825"/>
    </row>
    <row r="35" spans="1:17" x14ac:dyDescent="0.25">
      <c r="B35" s="160"/>
      <c r="C35" s="170">
        <v>40</v>
      </c>
      <c r="D35" s="171" t="s">
        <v>322</v>
      </c>
      <c r="E35" s="172">
        <v>220</v>
      </c>
      <c r="F35" s="174">
        <v>48087</v>
      </c>
      <c r="G35" s="173">
        <f>F35*E35</f>
        <v>10579140</v>
      </c>
      <c r="H35" s="257"/>
      <c r="I35" s="30"/>
      <c r="J35" s="835"/>
      <c r="K35" s="837"/>
      <c r="L35" s="823"/>
      <c r="M35" s="843"/>
      <c r="N35" s="882"/>
      <c r="O35" s="883"/>
      <c r="P35" s="858"/>
      <c r="Q35" s="859"/>
    </row>
    <row r="36" spans="1:17" x14ac:dyDescent="0.25">
      <c r="B36" s="160"/>
      <c r="C36" s="170">
        <v>38</v>
      </c>
      <c r="D36" s="171" t="s">
        <v>324</v>
      </c>
      <c r="E36" s="172">
        <v>148</v>
      </c>
      <c r="F36" s="174">
        <v>46300</v>
      </c>
      <c r="G36" s="173">
        <f>F36*E36</f>
        <v>6852400</v>
      </c>
      <c r="H36" s="257"/>
      <c r="I36" s="30"/>
      <c r="J36" s="835"/>
      <c r="K36" s="837"/>
      <c r="L36" s="823" t="s">
        <v>163</v>
      </c>
      <c r="M36" s="843"/>
      <c r="N36" s="960">
        <f>N28+N29</f>
        <v>41293120.189999998</v>
      </c>
      <c r="O36" s="965"/>
      <c r="P36" s="960">
        <f>P30+P31+P32</f>
        <v>41293120.189999998</v>
      </c>
      <c r="Q36" s="961"/>
    </row>
    <row r="37" spans="1:17" x14ac:dyDescent="0.25">
      <c r="B37" s="160"/>
      <c r="C37" s="170">
        <v>27</v>
      </c>
      <c r="D37" s="171" t="s">
        <v>323</v>
      </c>
      <c r="E37" s="172">
        <v>102</v>
      </c>
      <c r="F37" s="174">
        <v>47800</v>
      </c>
      <c r="G37" s="173">
        <f>F37*E37</f>
        <v>4875600</v>
      </c>
      <c r="H37" s="257"/>
      <c r="I37" s="30"/>
      <c r="J37" s="835"/>
      <c r="K37" s="837"/>
      <c r="L37" s="823"/>
      <c r="M37" s="843"/>
      <c r="N37" s="848"/>
      <c r="O37" s="851"/>
      <c r="P37" s="823"/>
      <c r="Q37" s="825"/>
    </row>
    <row r="38" spans="1:17" x14ac:dyDescent="0.25">
      <c r="B38" s="160"/>
      <c r="C38" s="170">
        <v>20</v>
      </c>
      <c r="D38" s="171" t="s">
        <v>325</v>
      </c>
      <c r="E38" s="172">
        <v>130</v>
      </c>
      <c r="F38" s="174">
        <f>30000</f>
        <v>30000</v>
      </c>
      <c r="G38" s="173">
        <f>E38*F38</f>
        <v>3900000</v>
      </c>
      <c r="H38" s="257"/>
      <c r="I38" s="30"/>
      <c r="J38" s="821" t="s">
        <v>113</v>
      </c>
      <c r="K38" s="851"/>
      <c r="L38" s="848" t="s">
        <v>114</v>
      </c>
      <c r="M38" s="822"/>
      <c r="N38" s="851"/>
      <c r="O38" s="848" t="s">
        <v>24</v>
      </c>
      <c r="P38" s="822"/>
      <c r="Q38" s="917"/>
    </row>
    <row r="39" spans="1:17" ht="38.25" customHeight="1" x14ac:dyDescent="0.2">
      <c r="B39" s="160"/>
      <c r="C39" s="170"/>
      <c r="D39" s="171"/>
      <c r="E39" s="172"/>
      <c r="F39" s="174"/>
      <c r="G39" s="275"/>
      <c r="H39" s="257"/>
      <c r="I39" s="30"/>
      <c r="J39" s="879" t="s">
        <v>29</v>
      </c>
      <c r="K39" s="880"/>
      <c r="L39" s="864" t="s">
        <v>26</v>
      </c>
      <c r="M39" s="865"/>
      <c r="N39" s="866"/>
      <c r="O39" s="873"/>
      <c r="P39" s="874"/>
      <c r="Q39" s="875"/>
    </row>
    <row r="40" spans="1:17" ht="33.75" customHeight="1" x14ac:dyDescent="0.25">
      <c r="B40" s="160"/>
      <c r="C40" s="170"/>
      <c r="D40" s="171"/>
      <c r="E40" s="171"/>
      <c r="F40" s="276"/>
      <c r="G40" s="277">
        <f>G34+G35+G36+G37+G38</f>
        <v>41293120</v>
      </c>
      <c r="H40" s="257"/>
      <c r="I40" s="30"/>
      <c r="J40" s="922" t="s">
        <v>115</v>
      </c>
      <c r="K40" s="923"/>
      <c r="L40" s="923"/>
      <c r="M40" s="923"/>
      <c r="N40" s="924"/>
      <c r="O40" s="876"/>
      <c r="P40" s="877"/>
      <c r="Q40" s="878"/>
    </row>
    <row r="41" spans="1:17" ht="21.75" x14ac:dyDescent="0.25">
      <c r="B41" s="160"/>
      <c r="C41" s="166"/>
      <c r="D41" s="166"/>
      <c r="E41" s="166"/>
      <c r="F41" s="166"/>
      <c r="G41" s="322"/>
      <c r="H41" s="257"/>
      <c r="I41" s="30"/>
      <c r="J41" s="887" t="s">
        <v>26</v>
      </c>
      <c r="K41" s="888"/>
      <c r="L41" s="888"/>
      <c r="M41" s="888"/>
      <c r="N41" s="889"/>
      <c r="O41" s="118" t="s">
        <v>49</v>
      </c>
      <c r="P41" s="118" t="s">
        <v>127</v>
      </c>
      <c r="Q41" s="119" t="s">
        <v>328</v>
      </c>
    </row>
    <row r="42" spans="1:17" ht="18" x14ac:dyDescent="0.25">
      <c r="B42" s="929" t="s">
        <v>116</v>
      </c>
      <c r="C42" s="872"/>
      <c r="D42" s="175"/>
      <c r="E42" s="166"/>
      <c r="F42" s="166"/>
      <c r="G42" s="166"/>
      <c r="H42" s="257"/>
      <c r="I42" s="30"/>
    </row>
    <row r="43" spans="1:17" x14ac:dyDescent="0.25">
      <c r="B43" s="928"/>
      <c r="C43" s="746"/>
      <c r="D43" s="41"/>
      <c r="E43" s="166"/>
      <c r="F43" s="176" t="s">
        <v>117</v>
      </c>
      <c r="G43" s="177">
        <f>D5</f>
        <v>34700101</v>
      </c>
      <c r="H43" s="257"/>
      <c r="I43" s="30"/>
    </row>
    <row r="44" spans="1:17" x14ac:dyDescent="0.25">
      <c r="A44" s="213"/>
      <c r="B44" s="927" t="s">
        <v>276</v>
      </c>
      <c r="C44" s="927"/>
      <c r="D44" s="41"/>
      <c r="E44" s="166"/>
      <c r="F44" s="176" t="s">
        <v>120</v>
      </c>
      <c r="G44" s="323">
        <f>G43*19%</f>
        <v>6593019.1900000004</v>
      </c>
      <c r="H44" s="257"/>
      <c r="I44" s="30"/>
    </row>
    <row r="45" spans="1:17" x14ac:dyDescent="0.25">
      <c r="A45" s="213"/>
      <c r="B45" s="927"/>
      <c r="C45" s="927"/>
      <c r="D45" s="41"/>
      <c r="E45" s="166"/>
      <c r="F45" s="176" t="s">
        <v>277</v>
      </c>
      <c r="G45" s="177">
        <f>G43*2.5%</f>
        <v>867502.52500000002</v>
      </c>
      <c r="H45" s="257"/>
      <c r="I45" s="30"/>
    </row>
    <row r="46" spans="1:17" x14ac:dyDescent="0.25">
      <c r="A46" s="213"/>
      <c r="B46" s="179"/>
      <c r="C46" s="179"/>
      <c r="D46" s="179"/>
      <c r="E46" s="166"/>
      <c r="F46" s="180" t="s">
        <v>278</v>
      </c>
      <c r="G46" s="181">
        <f>G43*5.5/1000</f>
        <v>190850.55549999999</v>
      </c>
      <c r="H46" s="257"/>
      <c r="I46" s="30"/>
    </row>
    <row r="47" spans="1:17" x14ac:dyDescent="0.25">
      <c r="A47" s="213"/>
      <c r="B47" s="166"/>
      <c r="C47" s="166"/>
      <c r="D47" s="166"/>
      <c r="E47" s="166"/>
      <c r="F47" s="176" t="s">
        <v>122</v>
      </c>
      <c r="G47" s="182">
        <f>G43+G44</f>
        <v>41293120.189999998</v>
      </c>
      <c r="H47" s="257"/>
      <c r="I47" s="30"/>
    </row>
    <row r="48" spans="1:17" x14ac:dyDescent="0.2">
      <c r="B48" s="160"/>
      <c r="C48" s="166"/>
      <c r="D48" s="166"/>
      <c r="E48" s="166"/>
      <c r="F48" s="166"/>
      <c r="G48" s="166"/>
      <c r="H48" s="257"/>
      <c r="I48" s="30"/>
    </row>
    <row r="49" spans="2:9" x14ac:dyDescent="0.2">
      <c r="B49" s="262"/>
      <c r="C49" s="263"/>
      <c r="D49" s="263"/>
      <c r="E49" s="263"/>
      <c r="F49" s="263"/>
      <c r="G49" s="263"/>
      <c r="H49" s="264"/>
      <c r="I49" s="30"/>
    </row>
    <row r="50" spans="2:9" x14ac:dyDescent="0.2">
      <c r="B50" s="30"/>
      <c r="C50" s="30"/>
      <c r="D50" s="30"/>
      <c r="E50" s="30"/>
      <c r="F50" s="30"/>
      <c r="G50" s="30"/>
      <c r="H50" s="30"/>
      <c r="I50" s="30"/>
    </row>
    <row r="51" spans="2:9" x14ac:dyDescent="0.2">
      <c r="B51" s="30"/>
      <c r="C51" s="30"/>
      <c r="D51" s="30"/>
      <c r="E51" s="30"/>
      <c r="F51" s="30"/>
      <c r="G51" s="30"/>
      <c r="H51" s="30"/>
      <c r="I51" s="30"/>
    </row>
    <row r="52" spans="2:9" ht="15.75" x14ac:dyDescent="0.25">
      <c r="B52" s="869" t="s">
        <v>59</v>
      </c>
      <c r="C52" s="870"/>
      <c r="D52" s="870"/>
      <c r="E52" s="122"/>
      <c r="F52" s="122"/>
      <c r="G52" s="893" t="s">
        <v>279</v>
      </c>
      <c r="H52" s="894"/>
      <c r="I52" s="895"/>
    </row>
    <row r="53" spans="2:9" x14ac:dyDescent="0.2">
      <c r="B53" s="871"/>
      <c r="C53" s="872"/>
      <c r="D53" s="872"/>
      <c r="E53" s="51"/>
      <c r="F53" s="51"/>
      <c r="G53" s="51"/>
      <c r="H53" s="51"/>
      <c r="I53" s="123"/>
    </row>
    <row r="54" spans="2:9" x14ac:dyDescent="0.2">
      <c r="B54" s="829" t="s">
        <v>129</v>
      </c>
      <c r="C54" s="746"/>
      <c r="D54" s="746"/>
      <c r="E54" s="51"/>
      <c r="F54" s="51"/>
      <c r="G54" s="51"/>
      <c r="H54" s="51"/>
      <c r="I54" s="123"/>
    </row>
    <row r="55" spans="2:9" x14ac:dyDescent="0.2">
      <c r="B55" s="56"/>
      <c r="C55" s="51"/>
      <c r="D55" s="51"/>
      <c r="E55" s="51"/>
      <c r="F55" s="51"/>
      <c r="G55" s="51"/>
      <c r="H55" s="51"/>
      <c r="I55" s="123"/>
    </row>
    <row r="56" spans="2:9" x14ac:dyDescent="0.2">
      <c r="B56" s="56"/>
      <c r="C56" s="51"/>
      <c r="D56" s="51"/>
      <c r="E56" s="51"/>
      <c r="F56" s="51"/>
      <c r="G56" s="51"/>
      <c r="H56" s="51"/>
      <c r="I56" s="123"/>
    </row>
    <row r="57" spans="2:9" x14ac:dyDescent="0.25">
      <c r="B57" s="867" t="s">
        <v>217</v>
      </c>
      <c r="C57" s="746"/>
      <c r="D57" s="51"/>
      <c r="E57" s="51"/>
      <c r="F57" s="51"/>
      <c r="G57" s="51"/>
      <c r="H57" s="51"/>
      <c r="I57" s="123"/>
    </row>
    <row r="58" spans="2:9" x14ac:dyDescent="0.2">
      <c r="B58" s="56"/>
      <c r="C58" s="51"/>
      <c r="D58" s="51"/>
      <c r="E58" s="51"/>
      <c r="F58" s="51"/>
      <c r="G58" s="51"/>
      <c r="H58" s="51"/>
      <c r="I58" s="123"/>
    </row>
    <row r="59" spans="2:9" x14ac:dyDescent="0.2">
      <c r="B59" s="56"/>
      <c r="C59" s="51"/>
      <c r="D59" s="51"/>
      <c r="E59" s="51"/>
      <c r="F59" s="51"/>
      <c r="G59" s="51"/>
      <c r="H59" s="51"/>
      <c r="I59" s="123"/>
    </row>
    <row r="60" spans="2:9" x14ac:dyDescent="0.25">
      <c r="B60" s="862" t="s">
        <v>123</v>
      </c>
      <c r="C60" s="863"/>
      <c r="D60" s="830" t="s">
        <v>326</v>
      </c>
      <c r="E60" s="830"/>
      <c r="F60" s="830"/>
      <c r="G60" s="830"/>
      <c r="H60" s="830"/>
      <c r="I60" s="123"/>
    </row>
    <row r="61" spans="2:9" x14ac:dyDescent="0.2">
      <c r="B61" s="56"/>
      <c r="C61" s="51"/>
      <c r="D61" s="51"/>
      <c r="E61" s="51"/>
      <c r="F61" s="51"/>
      <c r="G61" s="51"/>
      <c r="H61" s="51"/>
      <c r="I61" s="123"/>
    </row>
    <row r="62" spans="2:9" x14ac:dyDescent="0.25">
      <c r="B62" s="862" t="s">
        <v>125</v>
      </c>
      <c r="C62" s="863"/>
      <c r="D62" s="868">
        <f>D11</f>
        <v>41293120.189999998</v>
      </c>
      <c r="E62" s="830"/>
      <c r="F62" s="830"/>
      <c r="G62" s="830"/>
      <c r="H62" s="830"/>
      <c r="I62" s="123"/>
    </row>
    <row r="63" spans="2:9" x14ac:dyDescent="0.2">
      <c r="B63" s="56"/>
      <c r="C63" s="51"/>
      <c r="D63" s="51"/>
      <c r="E63" s="51"/>
      <c r="F63" s="51"/>
      <c r="G63" s="51"/>
      <c r="H63" s="51"/>
      <c r="I63" s="123"/>
    </row>
    <row r="64" spans="2:9" x14ac:dyDescent="0.2">
      <c r="B64" s="56"/>
      <c r="C64" s="51"/>
      <c r="D64" s="51"/>
      <c r="E64" s="51"/>
      <c r="F64" s="51"/>
      <c r="G64" s="51"/>
      <c r="H64" s="51"/>
      <c r="I64" s="123"/>
    </row>
    <row r="65" spans="2:9" x14ac:dyDescent="0.2">
      <c r="B65" s="56"/>
      <c r="C65" s="51"/>
      <c r="D65" s="51"/>
      <c r="E65" s="51"/>
      <c r="F65" s="51"/>
      <c r="G65" s="51"/>
      <c r="H65" s="51"/>
      <c r="I65" s="123"/>
    </row>
    <row r="66" spans="2:9" x14ac:dyDescent="0.2">
      <c r="B66" s="56"/>
      <c r="C66" s="51"/>
      <c r="D66" s="51"/>
      <c r="E66" s="51"/>
      <c r="F66" s="898" t="s">
        <v>26</v>
      </c>
      <c r="G66" s="898"/>
      <c r="H66" s="898"/>
      <c r="I66" s="123"/>
    </row>
    <row r="67" spans="2:9" x14ac:dyDescent="0.2">
      <c r="B67" s="56"/>
      <c r="C67" s="51"/>
      <c r="D67" s="51"/>
      <c r="E67" s="51"/>
      <c r="F67" s="899"/>
      <c r="G67" s="899"/>
      <c r="H67" s="899"/>
      <c r="I67" s="123"/>
    </row>
    <row r="68" spans="2:9" x14ac:dyDescent="0.25">
      <c r="B68" s="56"/>
      <c r="C68" s="51"/>
      <c r="D68" s="51"/>
      <c r="E68" s="51"/>
      <c r="F68" s="773" t="s">
        <v>51</v>
      </c>
      <c r="G68" s="773"/>
      <c r="H68" s="773"/>
      <c r="I68" s="123"/>
    </row>
    <row r="69" spans="2:9" x14ac:dyDescent="0.2">
      <c r="B69" s="56"/>
      <c r="C69" s="51"/>
      <c r="D69" s="51"/>
      <c r="E69" s="51"/>
      <c r="F69" s="51"/>
      <c r="G69" s="51"/>
      <c r="H69" s="51"/>
      <c r="I69" s="123"/>
    </row>
    <row r="70" spans="2:9" x14ac:dyDescent="0.25">
      <c r="B70" s="148"/>
      <c r="C70" s="149"/>
      <c r="D70" s="149"/>
      <c r="E70" s="149"/>
      <c r="F70" s="149"/>
      <c r="G70" s="149"/>
      <c r="H70" s="149"/>
      <c r="I70" s="150"/>
    </row>
  </sheetData>
  <mergeCells count="88">
    <mergeCell ref="F68:H68"/>
    <mergeCell ref="D60:H60"/>
    <mergeCell ref="D62:H62"/>
    <mergeCell ref="F66:H67"/>
    <mergeCell ref="G52:I52"/>
    <mergeCell ref="B54:D54"/>
    <mergeCell ref="B62:C62"/>
    <mergeCell ref="B60:C60"/>
    <mergeCell ref="B52:D53"/>
    <mergeCell ref="B57:C57"/>
    <mergeCell ref="J36:K36"/>
    <mergeCell ref="O39:Q40"/>
    <mergeCell ref="P37:Q37"/>
    <mergeCell ref="J38:K38"/>
    <mergeCell ref="P35:Q35"/>
    <mergeCell ref="L39:N39"/>
    <mergeCell ref="N36:O36"/>
    <mergeCell ref="P34:Q34"/>
    <mergeCell ref="N34:O34"/>
    <mergeCell ref="P32:Q32"/>
    <mergeCell ref="N31:O31"/>
    <mergeCell ref="P33:Q33"/>
    <mergeCell ref="N33:O33"/>
    <mergeCell ref="N32:O32"/>
    <mergeCell ref="C29:D29"/>
    <mergeCell ref="N28:O28"/>
    <mergeCell ref="J28:K28"/>
    <mergeCell ref="J22:K22"/>
    <mergeCell ref="P31:Q31"/>
    <mergeCell ref="L22:M22"/>
    <mergeCell ref="L26:M26"/>
    <mergeCell ref="L23:Q23"/>
    <mergeCell ref="P27:Q27"/>
    <mergeCell ref="J31:K31"/>
    <mergeCell ref="P28:Q28"/>
    <mergeCell ref="L31:M31"/>
    <mergeCell ref="J27:K27"/>
    <mergeCell ref="P30:Q30"/>
    <mergeCell ref="J23:K23"/>
    <mergeCell ref="B44:C45"/>
    <mergeCell ref="N37:O37"/>
    <mergeCell ref="J35:K35"/>
    <mergeCell ref="J39:K39"/>
    <mergeCell ref="J37:K37"/>
    <mergeCell ref="B43:C43"/>
    <mergeCell ref="N35:O35"/>
    <mergeCell ref="O38:Q38"/>
    <mergeCell ref="L36:M36"/>
    <mergeCell ref="L38:N38"/>
    <mergeCell ref="L37:M37"/>
    <mergeCell ref="J40:N40"/>
    <mergeCell ref="B42:C42"/>
    <mergeCell ref="P36:Q36"/>
    <mergeCell ref="L35:M35"/>
    <mergeCell ref="J41:N41"/>
    <mergeCell ref="L30:M30"/>
    <mergeCell ref="N30:O30"/>
    <mergeCell ref="J34:K34"/>
    <mergeCell ref="L34:M34"/>
    <mergeCell ref="L29:M29"/>
    <mergeCell ref="J30:K30"/>
    <mergeCell ref="C32:G32"/>
    <mergeCell ref="J32:K32"/>
    <mergeCell ref="J33:K33"/>
    <mergeCell ref="L33:M33"/>
    <mergeCell ref="L32:M32"/>
    <mergeCell ref="B2:E2"/>
    <mergeCell ref="J15:Q15"/>
    <mergeCell ref="N17:Q18"/>
    <mergeCell ref="K21:L21"/>
    <mergeCell ref="N19:P19"/>
    <mergeCell ref="C19:D19"/>
    <mergeCell ref="P26:Q26"/>
    <mergeCell ref="P29:Q29"/>
    <mergeCell ref="C25:D25"/>
    <mergeCell ref="J24:K24"/>
    <mergeCell ref="B16:D17"/>
    <mergeCell ref="N29:O29"/>
    <mergeCell ref="L24:Q24"/>
    <mergeCell ref="N22:Q22"/>
    <mergeCell ref="C28:D28"/>
    <mergeCell ref="C26:D26"/>
    <mergeCell ref="N27:O27"/>
    <mergeCell ref="J29:K29"/>
    <mergeCell ref="C27:D27"/>
    <mergeCell ref="L28:M28"/>
    <mergeCell ref="L27:M27"/>
    <mergeCell ref="N26:O26"/>
  </mergeCells>
  <hyperlinks>
    <hyperlink ref="D23" r:id="rId1"/>
    <hyperlink ref="C29" r:id="rId2"/>
  </hyperlinks>
  <pageMargins left="0.7" right="0.7" top="0.75" bottom="0.75" header="0.3" footer="0.3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M79"/>
  <sheetViews>
    <sheetView topLeftCell="A7" zoomScale="110" workbookViewId="0">
      <selection activeCell="E12" sqref="E12:G12"/>
    </sheetView>
  </sheetViews>
  <sheetFormatPr baseColWidth="10" defaultColWidth="9" defaultRowHeight="15" x14ac:dyDescent="0.25"/>
  <cols>
    <col min="1" max="1" width="13.5703125" customWidth="1"/>
    <col min="2" max="2" width="19" customWidth="1"/>
    <col min="3" max="3" width="12.42578125" customWidth="1"/>
    <col min="4" max="4" width="22.28515625" customWidth="1"/>
    <col min="5" max="5" width="12" customWidth="1"/>
    <col min="6" max="6" width="12.7109375" customWidth="1"/>
    <col min="7" max="7" width="18.85546875" customWidth="1"/>
    <col min="8" max="8" width="16.140625" customWidth="1"/>
    <col min="9" max="9" width="10.85546875" customWidth="1"/>
    <col min="10" max="10" width="16.28515625" customWidth="1"/>
    <col min="11" max="256" width="11" customWidth="1"/>
  </cols>
  <sheetData>
    <row r="2" spans="1:13" x14ac:dyDescent="0.25">
      <c r="A2" s="1069" t="s">
        <v>0</v>
      </c>
      <c r="B2" s="1070"/>
      <c r="C2" s="1070"/>
      <c r="D2" s="1070"/>
      <c r="E2" s="1055">
        <v>2</v>
      </c>
      <c r="F2" s="1055"/>
      <c r="G2" s="1055"/>
      <c r="H2" s="1055"/>
      <c r="I2" s="1055"/>
      <c r="J2" s="1055"/>
      <c r="K2" s="1055"/>
    </row>
    <row r="3" spans="1:13" x14ac:dyDescent="0.2">
      <c r="A3" s="1046"/>
      <c r="B3" s="1046"/>
      <c r="C3" s="1046"/>
      <c r="D3" s="1046"/>
      <c r="E3" s="1046"/>
      <c r="F3" s="1046"/>
      <c r="G3" s="1046"/>
      <c r="H3" s="1046"/>
      <c r="I3" s="1046"/>
      <c r="J3" s="1046"/>
      <c r="K3" s="1046"/>
    </row>
    <row r="4" spans="1:13" x14ac:dyDescent="0.25">
      <c r="A4" s="1071" t="s">
        <v>1</v>
      </c>
      <c r="B4" s="1071"/>
      <c r="C4" s="1045" t="s">
        <v>2</v>
      </c>
      <c r="D4" s="1047"/>
      <c r="E4" s="1076" t="s">
        <v>3</v>
      </c>
      <c r="F4" s="1077"/>
      <c r="G4" s="1078">
        <v>44451</v>
      </c>
      <c r="H4" s="1078"/>
      <c r="I4" s="1078"/>
      <c r="J4" s="1078"/>
      <c r="K4" s="1078"/>
    </row>
    <row r="5" spans="1:13" x14ac:dyDescent="0.25">
      <c r="A5" s="1071" t="s">
        <v>4</v>
      </c>
      <c r="B5" s="1071"/>
      <c r="C5" s="1045" t="s">
        <v>82</v>
      </c>
      <c r="D5" s="1047"/>
      <c r="E5" s="1076" t="s">
        <v>6</v>
      </c>
      <c r="F5" s="1077"/>
      <c r="G5" s="1044">
        <f>J63</f>
        <v>276202750.18999994</v>
      </c>
      <c r="H5" s="1054"/>
      <c r="I5" s="1054"/>
      <c r="J5" s="1054"/>
      <c r="K5" s="1054"/>
    </row>
    <row r="6" spans="1:13" x14ac:dyDescent="0.25">
      <c r="A6" s="1075" t="s">
        <v>7</v>
      </c>
      <c r="B6" s="1075"/>
      <c r="C6" s="1054" t="s">
        <v>136</v>
      </c>
      <c r="D6" s="1054"/>
      <c r="E6" s="1054"/>
      <c r="F6" s="1054"/>
      <c r="G6" s="1054"/>
      <c r="H6" s="1054"/>
      <c r="I6" s="1054"/>
      <c r="J6" s="1054"/>
      <c r="K6" s="1054"/>
    </row>
    <row r="7" spans="1:13" x14ac:dyDescent="0.25">
      <c r="A7" s="1083" t="s">
        <v>8</v>
      </c>
      <c r="B7" s="1083"/>
      <c r="C7" s="1079" t="s">
        <v>329</v>
      </c>
      <c r="D7" s="1079"/>
      <c r="E7" s="1079"/>
      <c r="F7" s="1079"/>
      <c r="G7" s="1079"/>
      <c r="H7" s="1079"/>
      <c r="I7" s="1079"/>
      <c r="J7" s="1079"/>
      <c r="K7" s="1079"/>
    </row>
    <row r="8" spans="1:13" x14ac:dyDescent="0.25">
      <c r="A8" s="1083"/>
      <c r="B8" s="1083"/>
      <c r="C8" s="1079"/>
      <c r="D8" s="1079"/>
      <c r="E8" s="1079"/>
      <c r="F8" s="1079"/>
      <c r="G8" s="1079"/>
      <c r="H8" s="1079"/>
      <c r="I8" s="1079"/>
      <c r="J8" s="1079"/>
      <c r="K8" s="1079"/>
    </row>
    <row r="9" spans="1:13" x14ac:dyDescent="0.25">
      <c r="A9" s="324" t="s">
        <v>10</v>
      </c>
      <c r="B9" s="1069" t="s">
        <v>11</v>
      </c>
      <c r="C9" s="1070"/>
      <c r="D9" s="1070"/>
      <c r="E9" s="1070" t="s">
        <v>12</v>
      </c>
      <c r="F9" s="1070"/>
      <c r="G9" s="1084"/>
      <c r="H9" s="1055" t="s">
        <v>13</v>
      </c>
      <c r="I9" s="1055"/>
      <c r="J9" s="1055" t="s">
        <v>14</v>
      </c>
      <c r="K9" s="1055"/>
    </row>
    <row r="10" spans="1:13" ht="15.75" x14ac:dyDescent="0.25">
      <c r="A10" s="325">
        <v>1101</v>
      </c>
      <c r="B10" s="1049" t="s">
        <v>280</v>
      </c>
      <c r="C10" s="1049"/>
      <c r="D10" s="1049"/>
      <c r="E10" s="1048"/>
      <c r="F10" s="1048"/>
      <c r="G10" s="1048"/>
      <c r="H10" s="326">
        <f>E11</f>
        <v>15000000</v>
      </c>
      <c r="I10" s="327"/>
      <c r="J10" s="326">
        <f>E12</f>
        <v>200000000</v>
      </c>
      <c r="K10" s="327"/>
    </row>
    <row r="11" spans="1:13" x14ac:dyDescent="0.2">
      <c r="A11" s="328">
        <v>110101</v>
      </c>
      <c r="B11" s="1054" t="s">
        <v>281</v>
      </c>
      <c r="C11" s="1054"/>
      <c r="D11" s="1054"/>
      <c r="E11" s="1072">
        <f>'11.CAJA MENOR'!D5</f>
        <v>15000000</v>
      </c>
      <c r="F11" s="1073"/>
      <c r="G11" s="1074"/>
      <c r="H11" s="1041"/>
      <c r="I11" s="1043"/>
      <c r="J11" s="1044"/>
      <c r="K11" s="1044"/>
    </row>
    <row r="12" spans="1:13" x14ac:dyDescent="0.2">
      <c r="A12" s="328">
        <v>110102</v>
      </c>
      <c r="B12" s="1054" t="s">
        <v>282</v>
      </c>
      <c r="C12" s="1054"/>
      <c r="D12" s="1045"/>
      <c r="E12" s="1044">
        <v>200000000</v>
      </c>
      <c r="F12" s="1044"/>
      <c r="G12" s="1044"/>
      <c r="H12" s="1043"/>
      <c r="I12" s="1044"/>
      <c r="J12" s="1044"/>
      <c r="K12" s="1044"/>
    </row>
    <row r="13" spans="1:13" ht="15.75" x14ac:dyDescent="0.25">
      <c r="A13" s="325">
        <v>1102</v>
      </c>
      <c r="B13" s="1049" t="s">
        <v>186</v>
      </c>
      <c r="C13" s="1049"/>
      <c r="D13" s="1049"/>
      <c r="E13" s="1065">
        <f>'12.COMPRA INVENTARIO'!E9</f>
        <v>40234767.109499998</v>
      </c>
      <c r="F13" s="1066"/>
      <c r="G13" s="1067"/>
      <c r="H13" s="326">
        <f>E14</f>
        <v>200000000</v>
      </c>
      <c r="I13" s="327"/>
      <c r="J13" s="326">
        <f>E13+E15+E16+E17+E18+E19+E20+E21+E22+E23</f>
        <v>74460947.109499991</v>
      </c>
      <c r="K13" s="327"/>
    </row>
    <row r="14" spans="1:13" x14ac:dyDescent="0.2">
      <c r="A14" s="328">
        <v>110201</v>
      </c>
      <c r="B14" s="1054" t="s">
        <v>281</v>
      </c>
      <c r="C14" s="1054"/>
      <c r="D14" s="1054"/>
      <c r="E14" s="1056">
        <f>E12</f>
        <v>200000000</v>
      </c>
      <c r="F14" s="1057"/>
      <c r="G14" s="1058"/>
      <c r="H14" s="1044"/>
      <c r="I14" s="1044"/>
      <c r="J14" s="1044"/>
      <c r="K14" s="1044"/>
    </row>
    <row r="15" spans="1:13" x14ac:dyDescent="0.2">
      <c r="A15" s="328">
        <v>110201</v>
      </c>
      <c r="B15" s="1054" t="s">
        <v>111</v>
      </c>
      <c r="C15" s="1054"/>
      <c r="D15" s="1054"/>
      <c r="E15" s="1085">
        <f>'3.REGISTRO MERCANTIL'!D5</f>
        <v>200000</v>
      </c>
      <c r="F15" s="1086"/>
      <c r="G15" s="1087"/>
      <c r="H15" s="1044"/>
      <c r="I15" s="1044"/>
      <c r="J15" s="1044"/>
      <c r="K15" s="1044"/>
    </row>
    <row r="16" spans="1:13" x14ac:dyDescent="0.25">
      <c r="A16" s="328">
        <v>110201</v>
      </c>
      <c r="B16" s="1054" t="s">
        <v>283</v>
      </c>
      <c r="C16" s="1054"/>
      <c r="D16" s="1054"/>
      <c r="E16" s="1041">
        <f>'4.INDUSTRIA Y COMERCIO'!E6</f>
        <v>100000</v>
      </c>
      <c r="F16" s="1042"/>
      <c r="G16" s="1043"/>
      <c r="H16" s="1044"/>
      <c r="I16" s="1044"/>
      <c r="J16" s="1044"/>
      <c r="K16" s="1044"/>
      <c r="M16" s="329"/>
    </row>
    <row r="17" spans="1:11" x14ac:dyDescent="0.2">
      <c r="A17" s="328">
        <v>110201</v>
      </c>
      <c r="B17" s="1054" t="s">
        <v>162</v>
      </c>
      <c r="C17" s="1054"/>
      <c r="D17" s="1054"/>
      <c r="E17" s="1041">
        <f>'5.ARRIENDO'!$E$9</f>
        <v>2642700</v>
      </c>
      <c r="F17" s="1042"/>
      <c r="G17" s="1043"/>
      <c r="H17" s="1044"/>
      <c r="I17" s="1044"/>
      <c r="J17" s="1044"/>
      <c r="K17" s="1044"/>
    </row>
    <row r="18" spans="1:11" x14ac:dyDescent="0.2">
      <c r="A18" s="328">
        <v>110201</v>
      </c>
      <c r="B18" s="1054" t="s">
        <v>184</v>
      </c>
      <c r="C18" s="1054"/>
      <c r="D18" s="1054"/>
      <c r="E18" s="1041">
        <f>'6.ADECUACIONES'!E8</f>
        <v>4795000</v>
      </c>
      <c r="F18" s="1042"/>
      <c r="G18" s="1043"/>
      <c r="H18" s="1041"/>
      <c r="I18" s="1043"/>
      <c r="J18" s="1044"/>
      <c r="K18" s="1044"/>
    </row>
    <row r="19" spans="1:11" x14ac:dyDescent="0.2">
      <c r="A19" s="328">
        <v>110201</v>
      </c>
      <c r="B19" s="1054" t="s">
        <v>284</v>
      </c>
      <c r="C19" s="1054"/>
      <c r="D19" s="1054"/>
      <c r="E19" s="1041">
        <f>'7.PAPELERIA, ASEO'!$E$8</f>
        <v>511700</v>
      </c>
      <c r="F19" s="1042"/>
      <c r="G19" s="1043"/>
      <c r="H19" s="1041"/>
      <c r="I19" s="1043"/>
      <c r="J19" s="1044"/>
      <c r="K19" s="1044"/>
    </row>
    <row r="20" spans="1:11" x14ac:dyDescent="0.2">
      <c r="A20" s="328">
        <v>110201</v>
      </c>
      <c r="B20" s="1054" t="s">
        <v>228</v>
      </c>
      <c r="C20" s="1054"/>
      <c r="D20" s="1054"/>
      <c r="E20" s="1041">
        <f>'8.COMPRA COMPUTADOR'!E9</f>
        <v>7928100</v>
      </c>
      <c r="F20" s="1042"/>
      <c r="G20" s="1043"/>
      <c r="H20" s="1041"/>
      <c r="I20" s="1043"/>
      <c r="J20" s="1044"/>
      <c r="K20" s="1044"/>
    </row>
    <row r="21" spans="1:11" x14ac:dyDescent="0.2">
      <c r="A21" s="328">
        <v>110201</v>
      </c>
      <c r="B21" s="1054" t="s">
        <v>285</v>
      </c>
      <c r="C21" s="1054"/>
      <c r="D21" s="1054"/>
      <c r="E21" s="1041">
        <f>'9.INMOBILIARIA Y ENSERES'!$E$9</f>
        <v>2873750</v>
      </c>
      <c r="F21" s="1042"/>
      <c r="G21" s="1043"/>
      <c r="H21" s="1041"/>
      <c r="I21" s="1043"/>
      <c r="J21" s="1044"/>
      <c r="K21" s="1044"/>
    </row>
    <row r="22" spans="1:11" x14ac:dyDescent="0.2">
      <c r="A22" s="328">
        <v>110201</v>
      </c>
      <c r="B22" s="1054" t="s">
        <v>286</v>
      </c>
      <c r="C22" s="1054"/>
      <c r="D22" s="1054"/>
      <c r="E22" s="1041">
        <f>'10.SERVICIO INTERNET'!$E$7</f>
        <v>174930</v>
      </c>
      <c r="F22" s="1042"/>
      <c r="G22" s="1043"/>
      <c r="H22" s="1041"/>
      <c r="I22" s="1043"/>
      <c r="J22" s="1044"/>
      <c r="K22" s="1044"/>
    </row>
    <row r="23" spans="1:11" x14ac:dyDescent="0.2">
      <c r="A23" s="328">
        <v>110201</v>
      </c>
      <c r="B23" s="1054" t="s">
        <v>252</v>
      </c>
      <c r="C23" s="1054"/>
      <c r="D23" s="1054"/>
      <c r="E23" s="1056">
        <f>'11.CAJA MENOR'!E6</f>
        <v>15000000</v>
      </c>
      <c r="F23" s="1057"/>
      <c r="G23" s="1058"/>
      <c r="H23" s="1041"/>
      <c r="I23" s="1043"/>
      <c r="J23" s="1044"/>
      <c r="K23" s="1044"/>
    </row>
    <row r="24" spans="1:11" ht="15.75" x14ac:dyDescent="0.25">
      <c r="A24" s="325">
        <v>1408</v>
      </c>
      <c r="B24" s="1049" t="s">
        <v>287</v>
      </c>
      <c r="C24" s="1049"/>
      <c r="D24" s="1049"/>
      <c r="E24" s="1065"/>
      <c r="F24" s="1066"/>
      <c r="G24" s="1067"/>
      <c r="H24" s="326">
        <f>E25</f>
        <v>34700101</v>
      </c>
      <c r="I24" s="327"/>
      <c r="J24" s="1048"/>
      <c r="K24" s="1048"/>
    </row>
    <row r="25" spans="1:11" x14ac:dyDescent="0.2">
      <c r="A25" s="328">
        <v>140801</v>
      </c>
      <c r="B25" s="1054" t="s">
        <v>288</v>
      </c>
      <c r="C25" s="1054"/>
      <c r="D25" s="1054"/>
      <c r="E25" s="1041">
        <f>'12.COMPRA INVENTARIO'!D5</f>
        <v>34700101</v>
      </c>
      <c r="F25" s="1042"/>
      <c r="G25" s="1043"/>
      <c r="H25" s="1041"/>
      <c r="I25" s="1043"/>
      <c r="J25" s="1044"/>
      <c r="K25" s="1044"/>
    </row>
    <row r="26" spans="1:11" ht="15.75" x14ac:dyDescent="0.25">
      <c r="A26" s="325">
        <v>1501</v>
      </c>
      <c r="B26" s="1080" t="s">
        <v>289</v>
      </c>
      <c r="C26" s="1081"/>
      <c r="D26" s="1082"/>
      <c r="E26" s="1051"/>
      <c r="F26" s="1052"/>
      <c r="G26" s="1053"/>
      <c r="H26" s="326">
        <f>E27+E28</f>
        <v>9400000</v>
      </c>
      <c r="I26" s="327"/>
      <c r="J26" s="1048"/>
      <c r="K26" s="1048"/>
    </row>
    <row r="27" spans="1:11" x14ac:dyDescent="0.2">
      <c r="A27" s="328">
        <v>150108</v>
      </c>
      <c r="B27" s="1045" t="s">
        <v>231</v>
      </c>
      <c r="C27" s="1046"/>
      <c r="D27" s="1047"/>
      <c r="E27" s="1041">
        <f>'9.INMOBILIARIA Y ENSERES'!$D$5</f>
        <v>2500000</v>
      </c>
      <c r="F27" s="1042"/>
      <c r="G27" s="1043"/>
      <c r="H27" s="1041"/>
      <c r="I27" s="1043"/>
      <c r="J27" s="1044"/>
      <c r="K27" s="1044"/>
    </row>
    <row r="28" spans="1:11" x14ac:dyDescent="0.2">
      <c r="A28" s="328">
        <v>150109</v>
      </c>
      <c r="B28" s="1045" t="s">
        <v>205</v>
      </c>
      <c r="C28" s="1046"/>
      <c r="D28" s="1047"/>
      <c r="E28" s="1041">
        <f>'8.COMPRA COMPUTADOR'!D5</f>
        <v>6900000</v>
      </c>
      <c r="F28" s="1042"/>
      <c r="G28" s="1043"/>
      <c r="H28" s="1041"/>
      <c r="I28" s="1043"/>
      <c r="J28" s="1044"/>
      <c r="K28" s="1044"/>
    </row>
    <row r="29" spans="1:11" ht="15.75" x14ac:dyDescent="0.25">
      <c r="A29" s="330">
        <v>2404</v>
      </c>
      <c r="B29" s="1059" t="s">
        <v>290</v>
      </c>
      <c r="C29" s="1060"/>
      <c r="D29" s="1061"/>
      <c r="E29" s="1062"/>
      <c r="F29" s="1063"/>
      <c r="G29" s="1064"/>
      <c r="H29" s="331">
        <f>E30+E31+E32+E33+E34+E35</f>
        <v>8925649.1900000013</v>
      </c>
      <c r="I29" s="332"/>
      <c r="J29" s="1050"/>
      <c r="K29" s="1050"/>
    </row>
    <row r="30" spans="1:11" x14ac:dyDescent="0.2">
      <c r="A30" s="328">
        <v>240402</v>
      </c>
      <c r="B30" s="1045" t="s">
        <v>154</v>
      </c>
      <c r="C30" s="1046"/>
      <c r="D30" s="1047"/>
      <c r="E30" s="1041">
        <f>'5.ARRIENDO'!$D$6</f>
        <v>437000</v>
      </c>
      <c r="F30" s="1042"/>
      <c r="G30" s="1043"/>
      <c r="H30" s="1041"/>
      <c r="I30" s="1043"/>
      <c r="J30" s="1044"/>
      <c r="K30" s="1044"/>
    </row>
    <row r="31" spans="1:11" x14ac:dyDescent="0.2">
      <c r="A31" s="328">
        <v>240402</v>
      </c>
      <c r="B31" s="1045" t="s">
        <v>154</v>
      </c>
      <c r="C31" s="1046"/>
      <c r="D31" s="1047"/>
      <c r="E31" s="1041">
        <f>'7.PAPELERIA, ASEO'!D7</f>
        <v>81700</v>
      </c>
      <c r="F31" s="1042"/>
      <c r="G31" s="1043"/>
      <c r="H31" s="1041"/>
      <c r="I31" s="1043"/>
      <c r="J31" s="1044"/>
      <c r="K31" s="1044"/>
    </row>
    <row r="32" spans="1:11" x14ac:dyDescent="0.2">
      <c r="A32" s="328">
        <v>240402</v>
      </c>
      <c r="B32" s="1045" t="s">
        <v>154</v>
      </c>
      <c r="C32" s="1046"/>
      <c r="D32" s="1047"/>
      <c r="E32" s="1041">
        <f>'8.COMPRA COMPUTADOR'!D6</f>
        <v>1311000</v>
      </c>
      <c r="F32" s="1042"/>
      <c r="G32" s="1043"/>
      <c r="H32" s="1041"/>
      <c r="I32" s="1043"/>
      <c r="J32" s="1044"/>
      <c r="K32" s="1044"/>
    </row>
    <row r="33" spans="1:11" x14ac:dyDescent="0.2">
      <c r="A33" s="328">
        <v>240402</v>
      </c>
      <c r="B33" s="1045" t="s">
        <v>154</v>
      </c>
      <c r="C33" s="1046"/>
      <c r="D33" s="1047"/>
      <c r="E33" s="1041">
        <f>'9.INMOBILIARIA Y ENSERES'!$D$6</f>
        <v>475000</v>
      </c>
      <c r="F33" s="1042"/>
      <c r="G33" s="1043"/>
      <c r="H33" s="1041"/>
      <c r="I33" s="1043"/>
      <c r="J33" s="1044"/>
      <c r="K33" s="1044"/>
    </row>
    <row r="34" spans="1:11" x14ac:dyDescent="0.2">
      <c r="A34" s="328">
        <v>240402</v>
      </c>
      <c r="B34" s="1045" t="s">
        <v>154</v>
      </c>
      <c r="C34" s="1046"/>
      <c r="D34" s="1047"/>
      <c r="E34" s="1041">
        <f>'10.SERVICIO INTERNET'!$D$6</f>
        <v>27930</v>
      </c>
      <c r="F34" s="1042"/>
      <c r="G34" s="1043"/>
      <c r="H34" s="1041"/>
      <c r="I34" s="1043"/>
      <c r="J34" s="1044"/>
      <c r="K34" s="1044"/>
    </row>
    <row r="35" spans="1:11" x14ac:dyDescent="0.2">
      <c r="A35" s="328">
        <v>240402</v>
      </c>
      <c r="B35" s="1045" t="s">
        <v>154</v>
      </c>
      <c r="C35" s="1046"/>
      <c r="D35" s="1047"/>
      <c r="E35" s="1041">
        <f>'12.COMPRA INVENTARIO'!D6</f>
        <v>6593019.1900000004</v>
      </c>
      <c r="F35" s="1042"/>
      <c r="G35" s="1043"/>
      <c r="H35" s="1041"/>
      <c r="I35" s="1043"/>
      <c r="J35" s="1044"/>
      <c r="K35" s="1044"/>
    </row>
    <row r="36" spans="1:11" ht="15.75" x14ac:dyDescent="0.25">
      <c r="A36" s="330">
        <v>2405</v>
      </c>
      <c r="B36" s="1059" t="s">
        <v>138</v>
      </c>
      <c r="C36" s="1060"/>
      <c r="D36" s="1061"/>
      <c r="E36" s="1062"/>
      <c r="F36" s="1063"/>
      <c r="G36" s="1064"/>
      <c r="H36" s="1062"/>
      <c r="I36" s="1064"/>
      <c r="J36" s="331">
        <f>E37+E38+E39+E40+E41</f>
        <v>289800.55550000002</v>
      </c>
      <c r="K36" s="332"/>
    </row>
    <row r="37" spans="1:11" x14ac:dyDescent="0.2">
      <c r="A37" s="328">
        <v>240501</v>
      </c>
      <c r="B37" s="1054" t="s">
        <v>185</v>
      </c>
      <c r="C37" s="1054"/>
      <c r="D37" s="1054"/>
      <c r="E37" s="1041">
        <f>'5.ARRIENDO'!$E$8</f>
        <v>13800</v>
      </c>
      <c r="F37" s="1042"/>
      <c r="G37" s="1043"/>
      <c r="H37" s="1041"/>
      <c r="I37" s="1043"/>
      <c r="J37" s="1044"/>
      <c r="K37" s="1044"/>
    </row>
    <row r="38" spans="1:11" x14ac:dyDescent="0.2">
      <c r="A38" s="328">
        <v>240501</v>
      </c>
      <c r="B38" s="1054" t="s">
        <v>185</v>
      </c>
      <c r="C38" s="1054"/>
      <c r="D38" s="1054"/>
      <c r="E38" s="1041">
        <f>'6.ADECUACIONES'!E7</f>
        <v>30000</v>
      </c>
      <c r="F38" s="1042"/>
      <c r="G38" s="1043"/>
      <c r="H38" s="1041"/>
      <c r="I38" s="1043"/>
      <c r="J38" s="1044"/>
      <c r="K38" s="1044"/>
    </row>
    <row r="39" spans="1:11" x14ac:dyDescent="0.2">
      <c r="A39" s="328">
        <v>240501</v>
      </c>
      <c r="B39" s="1054" t="s">
        <v>185</v>
      </c>
      <c r="C39" s="1054"/>
      <c r="D39" s="1054"/>
      <c r="E39" s="1041">
        <f>'8.COMPRA COMPUTADOR'!E8</f>
        <v>41400</v>
      </c>
      <c r="F39" s="1042"/>
      <c r="G39" s="1043"/>
      <c r="H39" s="1041"/>
      <c r="I39" s="1043"/>
      <c r="J39" s="1044"/>
      <c r="K39" s="1044"/>
    </row>
    <row r="40" spans="1:11" x14ac:dyDescent="0.2">
      <c r="A40" s="328">
        <v>240501</v>
      </c>
      <c r="B40" s="1054" t="s">
        <v>185</v>
      </c>
      <c r="C40" s="1054"/>
      <c r="D40" s="1054"/>
      <c r="E40" s="1044">
        <f>'9.INMOBILIARIA Y ENSERES'!$E$8</f>
        <v>13750</v>
      </c>
      <c r="F40" s="1044"/>
      <c r="G40" s="1044"/>
      <c r="H40" s="1044"/>
      <c r="I40" s="1044"/>
      <c r="J40" s="1044"/>
      <c r="K40" s="1044"/>
    </row>
    <row r="41" spans="1:11" x14ac:dyDescent="0.2">
      <c r="A41" s="328">
        <v>240501</v>
      </c>
      <c r="B41" s="1054" t="s">
        <v>185</v>
      </c>
      <c r="C41" s="1054"/>
      <c r="D41" s="1054"/>
      <c r="E41" s="1044">
        <f>'12.COMPRA INVENTARIO'!E8</f>
        <v>190850.55549999999</v>
      </c>
      <c r="F41" s="1044"/>
      <c r="G41" s="1044"/>
      <c r="H41" s="1044"/>
      <c r="I41" s="1044"/>
      <c r="J41" s="1044"/>
      <c r="K41" s="1044"/>
    </row>
    <row r="42" spans="1:11" ht="15.75" x14ac:dyDescent="0.25">
      <c r="A42" s="330">
        <v>2422</v>
      </c>
      <c r="B42" s="1068" t="s">
        <v>291</v>
      </c>
      <c r="C42" s="1068"/>
      <c r="D42" s="1068"/>
      <c r="E42" s="1050"/>
      <c r="F42" s="1050"/>
      <c r="G42" s="1050"/>
      <c r="H42" s="1050"/>
      <c r="I42" s="1050"/>
      <c r="J42" s="331">
        <f>E43+E44+E45+E46+E47</f>
        <v>1452002.5250000001</v>
      </c>
      <c r="K42" s="332"/>
    </row>
    <row r="43" spans="1:11" x14ac:dyDescent="0.2">
      <c r="A43" s="328">
        <v>242205</v>
      </c>
      <c r="B43" s="1054" t="s">
        <v>292</v>
      </c>
      <c r="C43" s="1054"/>
      <c r="D43" s="1054"/>
      <c r="E43" s="1044">
        <f>'5.ARRIENDO'!$E$7</f>
        <v>80500.000000000015</v>
      </c>
      <c r="F43" s="1044"/>
      <c r="G43" s="1044"/>
      <c r="H43" s="1044"/>
      <c r="I43" s="1044"/>
      <c r="J43" s="1044"/>
      <c r="K43" s="1044"/>
    </row>
    <row r="44" spans="1:11" x14ac:dyDescent="0.2">
      <c r="A44" s="328">
        <v>242208</v>
      </c>
      <c r="B44" s="1054" t="s">
        <v>294</v>
      </c>
      <c r="C44" s="1054"/>
      <c r="D44" s="1054"/>
      <c r="E44" s="1044">
        <f>'6.ADECUACIONES'!E6</f>
        <v>175000.00000000003</v>
      </c>
      <c r="F44" s="1044"/>
      <c r="G44" s="1044"/>
      <c r="H44" s="1044"/>
      <c r="I44" s="1044"/>
      <c r="J44" s="1044"/>
      <c r="K44" s="1044"/>
    </row>
    <row r="45" spans="1:11" x14ac:dyDescent="0.2">
      <c r="A45" s="328">
        <v>242206</v>
      </c>
      <c r="B45" s="1054" t="s">
        <v>293</v>
      </c>
      <c r="C45" s="1054"/>
      <c r="D45" s="1054"/>
      <c r="E45" s="1044">
        <f>'8.COMPRA COMPUTADOR'!E7</f>
        <v>241500.00000000003</v>
      </c>
      <c r="F45" s="1044"/>
      <c r="G45" s="1044"/>
      <c r="H45" s="1044"/>
      <c r="I45" s="1044"/>
      <c r="J45" s="1044"/>
      <c r="K45" s="1044"/>
    </row>
    <row r="46" spans="1:11" x14ac:dyDescent="0.2">
      <c r="A46" s="328">
        <v>242208</v>
      </c>
      <c r="B46" s="1054" t="s">
        <v>294</v>
      </c>
      <c r="C46" s="1054"/>
      <c r="D46" s="1054"/>
      <c r="E46" s="1044">
        <f>'9.INMOBILIARIA Y ENSERES'!$E$7</f>
        <v>87500.000000000015</v>
      </c>
      <c r="F46" s="1044"/>
      <c r="G46" s="1044"/>
      <c r="H46" s="1044"/>
      <c r="I46" s="1044"/>
      <c r="J46" s="1044"/>
      <c r="K46" s="1044"/>
    </row>
    <row r="47" spans="1:11" x14ac:dyDescent="0.2">
      <c r="A47" s="328">
        <v>242208</v>
      </c>
      <c r="B47" s="1054" t="s">
        <v>294</v>
      </c>
      <c r="C47" s="1054"/>
      <c r="D47" s="1054"/>
      <c r="E47" s="1044">
        <f>'12.COMPRA INVENTARIO'!E7</f>
        <v>867502.52500000002</v>
      </c>
      <c r="F47" s="1044"/>
      <c r="G47" s="1044"/>
      <c r="H47" s="1044"/>
      <c r="I47" s="1044"/>
      <c r="J47" s="1044"/>
      <c r="K47" s="1044"/>
    </row>
    <row r="48" spans="1:11" ht="15.75" x14ac:dyDescent="0.25">
      <c r="A48" s="325">
        <v>5103</v>
      </c>
      <c r="B48" s="1049" t="s">
        <v>295</v>
      </c>
      <c r="C48" s="1049"/>
      <c r="D48" s="1049"/>
      <c r="E48" s="1048"/>
      <c r="F48" s="1048"/>
      <c r="G48" s="1048"/>
      <c r="H48" s="333">
        <f>E49</f>
        <v>100000</v>
      </c>
      <c r="I48" s="327"/>
      <c r="J48" s="1048"/>
      <c r="K48" s="1048"/>
    </row>
    <row r="49" spans="1:11" x14ac:dyDescent="0.2">
      <c r="A49" s="328">
        <v>510301</v>
      </c>
      <c r="B49" s="1054" t="s">
        <v>296</v>
      </c>
      <c r="C49" s="1054"/>
      <c r="D49" s="1054"/>
      <c r="E49" s="1044">
        <f>'4.INDUSTRIA Y COMERCIO'!D5</f>
        <v>100000</v>
      </c>
      <c r="F49" s="1044"/>
      <c r="G49" s="1044"/>
      <c r="H49" s="1044"/>
      <c r="I49" s="1044"/>
      <c r="J49" s="1044"/>
      <c r="K49" s="1044"/>
    </row>
    <row r="50" spans="1:11" ht="15.75" x14ac:dyDescent="0.25">
      <c r="A50" s="325">
        <v>5104</v>
      </c>
      <c r="B50" s="1049" t="s">
        <v>297</v>
      </c>
      <c r="C50" s="1049"/>
      <c r="D50" s="1049"/>
      <c r="E50" s="1048"/>
      <c r="F50" s="1048"/>
      <c r="G50" s="1048"/>
      <c r="H50" s="326">
        <f>E51</f>
        <v>2300000</v>
      </c>
      <c r="I50" s="327"/>
      <c r="J50" s="1048"/>
      <c r="K50" s="1048"/>
    </row>
    <row r="51" spans="1:11" x14ac:dyDescent="0.2">
      <c r="A51" s="328">
        <v>510402</v>
      </c>
      <c r="B51" s="1054" t="s">
        <v>297</v>
      </c>
      <c r="C51" s="1054"/>
      <c r="D51" s="1054"/>
      <c r="E51" s="1044">
        <f>'5.ARRIENDO'!$D$5</f>
        <v>2300000</v>
      </c>
      <c r="F51" s="1044"/>
      <c r="G51" s="1044"/>
      <c r="H51" s="1044"/>
      <c r="I51" s="1044"/>
      <c r="J51" s="1044"/>
      <c r="K51" s="1044"/>
    </row>
    <row r="52" spans="1:11" ht="15.75" x14ac:dyDescent="0.25">
      <c r="A52" s="325">
        <v>5105</v>
      </c>
      <c r="B52" s="1049" t="s">
        <v>298</v>
      </c>
      <c r="C52" s="1049"/>
      <c r="D52" s="1049"/>
      <c r="E52" s="1048"/>
      <c r="F52" s="1048"/>
      <c r="G52" s="1048"/>
      <c r="H52" s="326">
        <f>E53</f>
        <v>147000</v>
      </c>
      <c r="I52" s="327"/>
      <c r="J52" s="1048"/>
      <c r="K52" s="1048"/>
    </row>
    <row r="53" spans="1:11" x14ac:dyDescent="0.2">
      <c r="A53" s="328">
        <v>510502</v>
      </c>
      <c r="B53" s="1054" t="s">
        <v>243</v>
      </c>
      <c r="C53" s="1054"/>
      <c r="D53" s="1054"/>
      <c r="E53" s="1044">
        <f>'10.SERVICIO INTERNET'!$D$5</f>
        <v>147000</v>
      </c>
      <c r="F53" s="1044"/>
      <c r="G53" s="1044"/>
      <c r="H53" s="1044"/>
      <c r="I53" s="1044"/>
      <c r="J53" s="1044"/>
      <c r="K53" s="1044"/>
    </row>
    <row r="54" spans="1:11" ht="15.75" x14ac:dyDescent="0.25">
      <c r="A54" s="325">
        <v>5108</v>
      </c>
      <c r="B54" s="1049" t="s">
        <v>299</v>
      </c>
      <c r="C54" s="1049"/>
      <c r="D54" s="1049"/>
      <c r="E54" s="1048"/>
      <c r="F54" s="1048"/>
      <c r="G54" s="1048"/>
      <c r="H54" s="326">
        <f>E55</f>
        <v>200000</v>
      </c>
      <c r="I54" s="327"/>
      <c r="J54" s="1048"/>
      <c r="K54" s="1048"/>
    </row>
    <row r="55" spans="1:11" x14ac:dyDescent="0.2">
      <c r="A55" s="328">
        <v>510802</v>
      </c>
      <c r="B55" s="1054" t="s">
        <v>111</v>
      </c>
      <c r="C55" s="1054"/>
      <c r="D55" s="1054"/>
      <c r="E55" s="1044">
        <f>'3.REGISTRO MERCANTIL'!D5</f>
        <v>200000</v>
      </c>
      <c r="F55" s="1044"/>
      <c r="G55" s="1044"/>
      <c r="H55" s="1044"/>
      <c r="I55" s="1044"/>
      <c r="J55" s="1044"/>
      <c r="K55" s="1044"/>
    </row>
    <row r="56" spans="1:11" ht="15.75" x14ac:dyDescent="0.25">
      <c r="A56" s="325">
        <v>5110</v>
      </c>
      <c r="B56" s="1049" t="s">
        <v>184</v>
      </c>
      <c r="C56" s="1049"/>
      <c r="D56" s="1049"/>
      <c r="E56" s="1048"/>
      <c r="F56" s="1048"/>
      <c r="G56" s="1048"/>
      <c r="H56" s="326">
        <f>E57</f>
        <v>5000000</v>
      </c>
      <c r="I56" s="327"/>
      <c r="J56" s="1048"/>
      <c r="K56" s="1048"/>
    </row>
    <row r="57" spans="1:11" x14ac:dyDescent="0.2">
      <c r="A57" s="328">
        <v>511003</v>
      </c>
      <c r="B57" s="1054" t="s">
        <v>184</v>
      </c>
      <c r="C57" s="1054"/>
      <c r="D57" s="1054"/>
      <c r="E57" s="1044">
        <f>'6.ADECUACIONES'!D5</f>
        <v>5000000</v>
      </c>
      <c r="F57" s="1044"/>
      <c r="G57" s="1044"/>
      <c r="H57" s="1044"/>
      <c r="I57" s="1044"/>
      <c r="J57" s="1044"/>
      <c r="K57" s="1044"/>
    </row>
    <row r="58" spans="1:11" ht="15.75" x14ac:dyDescent="0.25">
      <c r="A58" s="325">
        <v>5114</v>
      </c>
      <c r="B58" s="1049" t="s">
        <v>300</v>
      </c>
      <c r="C58" s="1049"/>
      <c r="D58" s="1049"/>
      <c r="E58" s="1048"/>
      <c r="F58" s="1048"/>
      <c r="G58" s="1048"/>
      <c r="H58" s="326">
        <f>E59+E60</f>
        <v>430000</v>
      </c>
      <c r="I58" s="327"/>
      <c r="J58" s="1048"/>
      <c r="K58" s="1048"/>
    </row>
    <row r="59" spans="1:11" x14ac:dyDescent="0.2">
      <c r="A59" s="328">
        <v>511405</v>
      </c>
      <c r="B59" s="1054" t="s">
        <v>301</v>
      </c>
      <c r="C59" s="1054"/>
      <c r="D59" s="1054"/>
      <c r="E59" s="1044">
        <f>'7.PAPELERIA, ASEO'!D6</f>
        <v>250000</v>
      </c>
      <c r="F59" s="1044"/>
      <c r="G59" s="1044"/>
      <c r="H59" s="1044"/>
      <c r="I59" s="1044"/>
      <c r="J59" s="1044"/>
      <c r="K59" s="1044"/>
    </row>
    <row r="60" spans="1:11" x14ac:dyDescent="0.2">
      <c r="A60" s="328">
        <v>511406</v>
      </c>
      <c r="B60" s="1054" t="s">
        <v>195</v>
      </c>
      <c r="C60" s="1054"/>
      <c r="D60" s="1054"/>
      <c r="E60" s="1044">
        <f>'7.PAPELERIA, ASEO'!D5</f>
        <v>180000</v>
      </c>
      <c r="F60" s="1044"/>
      <c r="G60" s="1044"/>
      <c r="H60" s="1044"/>
      <c r="I60" s="1044"/>
      <c r="J60" s="1044"/>
      <c r="K60" s="1044"/>
    </row>
    <row r="61" spans="1:11" x14ac:dyDescent="0.2">
      <c r="A61" s="328"/>
      <c r="B61" s="1045"/>
      <c r="C61" s="1046"/>
      <c r="D61" s="1047"/>
      <c r="E61" s="1044"/>
      <c r="F61" s="1044"/>
      <c r="G61" s="1044"/>
      <c r="H61" s="1044"/>
      <c r="I61" s="1044"/>
      <c r="J61" s="1044"/>
      <c r="K61" s="1044"/>
    </row>
    <row r="62" spans="1:11" x14ac:dyDescent="0.2">
      <c r="A62" s="328"/>
      <c r="B62" s="1045"/>
      <c r="C62" s="1046"/>
      <c r="D62" s="1047"/>
      <c r="E62" s="1044"/>
      <c r="F62" s="1044"/>
      <c r="G62" s="1044"/>
      <c r="H62" s="1044"/>
      <c r="I62" s="1044"/>
      <c r="J62" s="1044"/>
      <c r="K62" s="1044"/>
    </row>
    <row r="63" spans="1:11" ht="15.75" x14ac:dyDescent="0.25">
      <c r="A63" s="1100" t="s">
        <v>112</v>
      </c>
      <c r="B63" s="1101"/>
      <c r="C63" s="1101"/>
      <c r="D63" s="1101"/>
      <c r="E63" s="1101"/>
      <c r="F63" s="1101"/>
      <c r="G63" s="1102"/>
      <c r="H63" s="1095">
        <f>H10+H13+H24+H26+H29+H48+H50+H52+H54+H56+H58</f>
        <v>276202750.19</v>
      </c>
      <c r="I63" s="1095"/>
      <c r="J63" s="1095">
        <f>J10+J13+J36+J42</f>
        <v>276202750.18999994</v>
      </c>
      <c r="K63" s="1095"/>
    </row>
    <row r="64" spans="1:11" x14ac:dyDescent="0.2">
      <c r="A64" s="328"/>
      <c r="B64" s="1092"/>
      <c r="C64" s="1093"/>
      <c r="D64" s="1094"/>
      <c r="E64" s="1041"/>
      <c r="F64" s="1042"/>
      <c r="G64" s="1043"/>
      <c r="H64" s="1041"/>
      <c r="I64" s="1043"/>
      <c r="J64" s="1041"/>
      <c r="K64" s="1043"/>
    </row>
    <row r="65" spans="1:13" x14ac:dyDescent="0.25">
      <c r="A65" s="1089" t="s">
        <v>22</v>
      </c>
      <c r="B65" s="1090"/>
      <c r="C65" s="1091"/>
      <c r="D65" s="1089" t="s">
        <v>114</v>
      </c>
      <c r="E65" s="1091"/>
      <c r="F65" s="1089" t="s">
        <v>23</v>
      </c>
      <c r="G65" s="1090"/>
      <c r="H65" s="1089" t="s">
        <v>24</v>
      </c>
      <c r="I65" s="1090"/>
      <c r="J65" s="1090"/>
      <c r="K65" s="1091"/>
    </row>
    <row r="66" spans="1:13" x14ac:dyDescent="0.25">
      <c r="A66" s="677" t="s">
        <v>29</v>
      </c>
      <c r="B66" s="1099"/>
      <c r="C66" s="679"/>
      <c r="D66" s="705" t="s">
        <v>330</v>
      </c>
      <c r="E66" s="1088"/>
      <c r="F66" s="707" t="s">
        <v>330</v>
      </c>
      <c r="G66" s="707"/>
      <c r="H66" s="1096"/>
      <c r="I66" s="1097"/>
      <c r="J66" s="1097"/>
      <c r="K66" s="1098"/>
    </row>
    <row r="67" spans="1:13" x14ac:dyDescent="0.25">
      <c r="A67" s="677"/>
      <c r="B67" s="1099"/>
      <c r="C67" s="679"/>
      <c r="D67" s="706"/>
      <c r="E67" s="1088"/>
      <c r="F67" s="708"/>
      <c r="G67" s="708"/>
      <c r="H67" s="1096"/>
      <c r="I67" s="1097"/>
      <c r="J67" s="1097"/>
      <c r="K67" s="1098"/>
      <c r="M67" s="218"/>
    </row>
    <row r="68" spans="1:13" x14ac:dyDescent="0.25">
      <c r="A68" s="677"/>
      <c r="B68" s="1099"/>
      <c r="C68" s="679"/>
      <c r="D68" s="706"/>
      <c r="E68" s="1088"/>
      <c r="F68" s="708"/>
      <c r="G68" s="708"/>
      <c r="H68" s="1096"/>
      <c r="I68" s="1097"/>
      <c r="J68" s="1097"/>
      <c r="K68" s="1098"/>
    </row>
    <row r="69" spans="1:13" x14ac:dyDescent="0.25">
      <c r="A69" s="677"/>
      <c r="B69" s="1099"/>
      <c r="C69" s="679"/>
      <c r="D69" s="706"/>
      <c r="E69" s="1088"/>
      <c r="F69" s="708"/>
      <c r="G69" s="708"/>
      <c r="H69" s="1096"/>
      <c r="I69" s="1097"/>
      <c r="J69" s="1097"/>
      <c r="K69" s="1098"/>
    </row>
    <row r="70" spans="1:13" ht="15" customHeight="1" x14ac:dyDescent="0.25">
      <c r="A70" s="677"/>
      <c r="B70" s="1099"/>
      <c r="C70" s="679"/>
      <c r="D70" s="706"/>
      <c r="E70" s="1088"/>
      <c r="F70" s="708"/>
      <c r="G70" s="708"/>
      <c r="H70" s="1096"/>
      <c r="I70" s="1097"/>
      <c r="J70" s="1097"/>
      <c r="K70" s="1098"/>
    </row>
    <row r="71" spans="1:13" ht="15" customHeight="1" x14ac:dyDescent="0.25">
      <c r="A71" s="677"/>
      <c r="B71" s="1099"/>
      <c r="C71" s="679"/>
      <c r="D71" s="706"/>
      <c r="E71" s="1088"/>
      <c r="F71" s="708"/>
      <c r="G71" s="708"/>
      <c r="H71" s="1096"/>
      <c r="I71" s="1097"/>
      <c r="J71" s="1097"/>
      <c r="K71" s="1098"/>
    </row>
    <row r="72" spans="1:13" ht="26.25" customHeight="1" x14ac:dyDescent="0.25">
      <c r="A72" s="677"/>
      <c r="B72" s="1099"/>
      <c r="C72" s="679"/>
      <c r="D72" s="706"/>
      <c r="E72" s="1088"/>
      <c r="F72" s="708"/>
      <c r="G72" s="708"/>
      <c r="H72" s="1096"/>
      <c r="I72" s="1097"/>
      <c r="J72" s="1097"/>
      <c r="K72" s="1098"/>
    </row>
    <row r="73" spans="1:13" ht="29.25" customHeight="1" x14ac:dyDescent="0.25">
      <c r="A73" s="677"/>
      <c r="B73" s="1099"/>
      <c r="C73" s="679"/>
      <c r="D73" s="706"/>
      <c r="E73" s="1088"/>
      <c r="F73" s="708"/>
      <c r="G73" s="708"/>
      <c r="H73" s="1096"/>
      <c r="I73" s="1097"/>
      <c r="J73" s="1097"/>
      <c r="K73" s="1098"/>
    </row>
    <row r="74" spans="1:13" ht="15" customHeight="1" x14ac:dyDescent="0.2">
      <c r="A74" s="680"/>
      <c r="B74" s="681"/>
      <c r="C74" s="682"/>
      <c r="D74" s="706"/>
      <c r="E74" s="705"/>
      <c r="F74" s="708"/>
      <c r="G74" s="708"/>
      <c r="H74" s="1045" t="s">
        <v>302</v>
      </c>
      <c r="I74" s="1046"/>
      <c r="J74" s="1046"/>
      <c r="K74" s="1047"/>
    </row>
    <row r="75" spans="1:13" ht="15" customHeight="1" x14ac:dyDescent="0.25"/>
    <row r="76" spans="1:13" ht="15" customHeight="1" x14ac:dyDescent="0.25"/>
    <row r="77" spans="1:13" ht="15" customHeight="1" x14ac:dyDescent="0.25"/>
    <row r="78" spans="1:13" ht="16.5" customHeight="1" x14ac:dyDescent="0.25"/>
    <row r="79" spans="1:13" x14ac:dyDescent="0.2">
      <c r="G79" s="10"/>
    </row>
  </sheetData>
  <mergeCells count="232">
    <mergeCell ref="J55:K55"/>
    <mergeCell ref="H53:I53"/>
    <mergeCell ref="J47:K47"/>
    <mergeCell ref="J60:K60"/>
    <mergeCell ref="F66:G74"/>
    <mergeCell ref="J64:K64"/>
    <mergeCell ref="E62:G62"/>
    <mergeCell ref="H66:K73"/>
    <mergeCell ref="D65:E65"/>
    <mergeCell ref="H64:I64"/>
    <mergeCell ref="F65:G65"/>
    <mergeCell ref="J63:K63"/>
    <mergeCell ref="J48:K48"/>
    <mergeCell ref="E53:G53"/>
    <mergeCell ref="B50:D50"/>
    <mergeCell ref="J53:K53"/>
    <mergeCell ref="B49:D49"/>
    <mergeCell ref="B53:D53"/>
    <mergeCell ref="H74:K74"/>
    <mergeCell ref="E64:G64"/>
    <mergeCell ref="A66:C74"/>
    <mergeCell ref="A65:C65"/>
    <mergeCell ref="A63:G63"/>
    <mergeCell ref="B60:D60"/>
    <mergeCell ref="E59:G59"/>
    <mergeCell ref="J58:K58"/>
    <mergeCell ref="E58:G58"/>
    <mergeCell ref="H62:I62"/>
    <mergeCell ref="J61:K61"/>
    <mergeCell ref="E60:G60"/>
    <mergeCell ref="E61:G61"/>
    <mergeCell ref="H61:I61"/>
    <mergeCell ref="H60:I60"/>
    <mergeCell ref="B61:D61"/>
    <mergeCell ref="H59:I59"/>
    <mergeCell ref="D66:E74"/>
    <mergeCell ref="H65:K65"/>
    <mergeCell ref="B64:D64"/>
    <mergeCell ref="B62:D62"/>
    <mergeCell ref="H63:I63"/>
    <mergeCell ref="B58:D58"/>
    <mergeCell ref="J56:K56"/>
    <mergeCell ref="E36:G36"/>
    <mergeCell ref="B43:D43"/>
    <mergeCell ref="E43:G43"/>
    <mergeCell ref="J59:K59"/>
    <mergeCell ref="B56:D56"/>
    <mergeCell ref="E54:G54"/>
    <mergeCell ref="B36:D36"/>
    <mergeCell ref="H49:I49"/>
    <mergeCell ref="B59:D59"/>
    <mergeCell ref="H57:I57"/>
    <mergeCell ref="H47:I47"/>
    <mergeCell ref="J52:K52"/>
    <mergeCell ref="J62:K62"/>
    <mergeCell ref="J50:K50"/>
    <mergeCell ref="E47:G47"/>
    <mergeCell ref="H55:I55"/>
    <mergeCell ref="E52:G52"/>
    <mergeCell ref="B52:D52"/>
    <mergeCell ref="J54:K54"/>
    <mergeCell ref="B54:D54"/>
    <mergeCell ref="B55:D55"/>
    <mergeCell ref="J21:K21"/>
    <mergeCell ref="B32:D32"/>
    <mergeCell ref="H43:I43"/>
    <mergeCell ref="J39:K39"/>
    <mergeCell ref="H39:I39"/>
    <mergeCell ref="H36:I36"/>
    <mergeCell ref="E32:G32"/>
    <mergeCell ref="H32:I32"/>
    <mergeCell ref="J32:K32"/>
    <mergeCell ref="J43:K43"/>
    <mergeCell ref="H21:I21"/>
    <mergeCell ref="J25:K25"/>
    <mergeCell ref="J41:K41"/>
    <mergeCell ref="H38:I38"/>
    <mergeCell ref="J40:K40"/>
    <mergeCell ref="B35:D35"/>
    <mergeCell ref="E34:G34"/>
    <mergeCell ref="B40:D40"/>
    <mergeCell ref="E40:G40"/>
    <mergeCell ref="H51:I51"/>
    <mergeCell ref="B12:D12"/>
    <mergeCell ref="J14:K14"/>
    <mergeCell ref="E12:G12"/>
    <mergeCell ref="J17:K17"/>
    <mergeCell ref="B15:D15"/>
    <mergeCell ref="H14:I14"/>
    <mergeCell ref="E15:G15"/>
    <mergeCell ref="J15:K15"/>
    <mergeCell ref="B13:D13"/>
    <mergeCell ref="E13:G13"/>
    <mergeCell ref="B14:D14"/>
    <mergeCell ref="B16:D16"/>
    <mergeCell ref="E14:G14"/>
    <mergeCell ref="B17:D17"/>
    <mergeCell ref="E16:G16"/>
    <mergeCell ref="J51:K51"/>
    <mergeCell ref="B51:D51"/>
    <mergeCell ref="E51:G51"/>
    <mergeCell ref="B26:D26"/>
    <mergeCell ref="J20:K20"/>
    <mergeCell ref="B18:D18"/>
    <mergeCell ref="J18:K18"/>
    <mergeCell ref="A7:B8"/>
    <mergeCell ref="H44:I44"/>
    <mergeCell ref="B33:D33"/>
    <mergeCell ref="J30:K30"/>
    <mergeCell ref="B46:D46"/>
    <mergeCell ref="H41:I41"/>
    <mergeCell ref="J45:K45"/>
    <mergeCell ref="H46:I46"/>
    <mergeCell ref="J46:K46"/>
    <mergeCell ref="E9:G9"/>
    <mergeCell ref="J11:K11"/>
    <mergeCell ref="H15:I15"/>
    <mergeCell ref="B11:D11"/>
    <mergeCell ref="E10:G10"/>
    <mergeCell ref="J12:K12"/>
    <mergeCell ref="B41:D41"/>
    <mergeCell ref="E41:G41"/>
    <mergeCell ref="E46:G46"/>
    <mergeCell ref="B44:D44"/>
    <mergeCell ref="E48:G48"/>
    <mergeCell ref="A2:D2"/>
    <mergeCell ref="A4:B4"/>
    <mergeCell ref="A5:B5"/>
    <mergeCell ref="H11:I11"/>
    <mergeCell ref="H9:I9"/>
    <mergeCell ref="E11:G11"/>
    <mergeCell ref="H12:I12"/>
    <mergeCell ref="A6:B6"/>
    <mergeCell ref="B10:D10"/>
    <mergeCell ref="B9:D9"/>
    <mergeCell ref="C5:D5"/>
    <mergeCell ref="G5:K5"/>
    <mergeCell ref="C6:K6"/>
    <mergeCell ref="C4:D4"/>
    <mergeCell ref="E4:F4"/>
    <mergeCell ref="G4:K4"/>
    <mergeCell ref="C7:K8"/>
    <mergeCell ref="E5:F5"/>
    <mergeCell ref="J9:K9"/>
    <mergeCell ref="A3:K3"/>
    <mergeCell ref="J16:K16"/>
    <mergeCell ref="E57:G57"/>
    <mergeCell ref="B57:D57"/>
    <mergeCell ref="E56:G56"/>
    <mergeCell ref="E33:G33"/>
    <mergeCell ref="B45:D45"/>
    <mergeCell ref="B48:D48"/>
    <mergeCell ref="E55:G55"/>
    <mergeCell ref="H18:I18"/>
    <mergeCell ref="E24:G24"/>
    <mergeCell ref="B20:D20"/>
    <mergeCell ref="H22:I22"/>
    <mergeCell ref="E20:G20"/>
    <mergeCell ref="E18:G18"/>
    <mergeCell ref="E22:G22"/>
    <mergeCell ref="B22:D22"/>
    <mergeCell ref="H19:I19"/>
    <mergeCell ref="E50:G50"/>
    <mergeCell ref="H28:I28"/>
    <mergeCell ref="H23:I23"/>
    <mergeCell ref="E25:G25"/>
    <mergeCell ref="B39:D39"/>
    <mergeCell ref="E39:G39"/>
    <mergeCell ref="B42:D42"/>
    <mergeCell ref="E42:G42"/>
    <mergeCell ref="E44:G44"/>
    <mergeCell ref="B29:D29"/>
    <mergeCell ref="E29:G29"/>
    <mergeCell ref="E38:G38"/>
    <mergeCell ref="B34:D34"/>
    <mergeCell ref="H35:I35"/>
    <mergeCell ref="B38:D38"/>
    <mergeCell ref="J35:K35"/>
    <mergeCell ref="H34:I34"/>
    <mergeCell ref="E35:G35"/>
    <mergeCell ref="J37:K37"/>
    <mergeCell ref="H42:I42"/>
    <mergeCell ref="H31:I31"/>
    <mergeCell ref="H40:I40"/>
    <mergeCell ref="J57:K57"/>
    <mergeCell ref="E2:K2"/>
    <mergeCell ref="B37:D37"/>
    <mergeCell ref="H45:I45"/>
    <mergeCell ref="E49:G49"/>
    <mergeCell ref="J44:K44"/>
    <mergeCell ref="H33:I33"/>
    <mergeCell ref="E27:G27"/>
    <mergeCell ref="E30:G30"/>
    <mergeCell ref="H27:I27"/>
    <mergeCell ref="H25:I25"/>
    <mergeCell ref="B23:D23"/>
    <mergeCell ref="H37:I37"/>
    <mergeCell ref="J28:K28"/>
    <mergeCell ref="E31:G31"/>
    <mergeCell ref="B27:D27"/>
    <mergeCell ref="J31:K31"/>
    <mergeCell ref="B25:D25"/>
    <mergeCell ref="E23:G23"/>
    <mergeCell ref="J27:K27"/>
    <mergeCell ref="J34:K34"/>
    <mergeCell ref="J49:K49"/>
    <mergeCell ref="E45:G45"/>
    <mergeCell ref="B47:D47"/>
    <mergeCell ref="E19:G19"/>
    <mergeCell ref="H16:I16"/>
    <mergeCell ref="E17:G17"/>
    <mergeCell ref="J38:K38"/>
    <mergeCell ref="J33:K33"/>
    <mergeCell ref="B31:D31"/>
    <mergeCell ref="J26:K26"/>
    <mergeCell ref="B24:D24"/>
    <mergeCell ref="H30:I30"/>
    <mergeCell ref="J19:K19"/>
    <mergeCell ref="J23:K23"/>
    <mergeCell ref="E28:G28"/>
    <mergeCell ref="H20:I20"/>
    <mergeCell ref="E37:G37"/>
    <mergeCell ref="B28:D28"/>
    <mergeCell ref="J29:K29"/>
    <mergeCell ref="E26:G26"/>
    <mergeCell ref="B30:D30"/>
    <mergeCell ref="H17:I17"/>
    <mergeCell ref="E21:G21"/>
    <mergeCell ref="B21:D21"/>
    <mergeCell ref="B19:D19"/>
    <mergeCell ref="J24:K24"/>
    <mergeCell ref="J22:K2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A2:O61"/>
  <sheetViews>
    <sheetView zoomScale="96" workbookViewId="0">
      <selection activeCell="E6" sqref="E6"/>
    </sheetView>
  </sheetViews>
  <sheetFormatPr baseColWidth="10" defaultColWidth="9" defaultRowHeight="15" x14ac:dyDescent="0.25"/>
  <cols>
    <col min="1" max="1" width="10" customWidth="1"/>
    <col min="2" max="3" width="16.5703125" customWidth="1"/>
    <col min="4" max="4" width="20.140625" customWidth="1"/>
    <col min="5" max="5" width="24.5703125" customWidth="1"/>
    <col min="6" max="6" width="27.7109375" customWidth="1"/>
    <col min="7" max="8" width="17.85546875" customWidth="1"/>
    <col min="9" max="9" width="28.28515625" customWidth="1"/>
    <col min="10" max="10" width="17.85546875" customWidth="1"/>
    <col min="11" max="11" width="22.140625" customWidth="1"/>
    <col min="12" max="12" width="18.140625" customWidth="1"/>
    <col min="13" max="256" width="10" customWidth="1"/>
  </cols>
  <sheetData>
    <row r="2" spans="1:13" x14ac:dyDescent="0.2">
      <c r="A2" s="30"/>
      <c r="B2" s="1105" t="s">
        <v>345</v>
      </c>
      <c r="C2" s="1105"/>
      <c r="D2" s="1105"/>
      <c r="E2" s="1105"/>
      <c r="F2" s="1105"/>
    </row>
    <row r="3" spans="1:13" x14ac:dyDescent="0.2">
      <c r="A3" s="30"/>
      <c r="B3" s="30"/>
      <c r="C3" s="30"/>
      <c r="D3" s="30"/>
      <c r="E3" s="30"/>
      <c r="F3" s="30"/>
    </row>
    <row r="4" spans="1:13" x14ac:dyDescent="0.25">
      <c r="A4" s="30"/>
      <c r="B4" s="24" t="s">
        <v>10</v>
      </c>
      <c r="C4" s="24" t="s">
        <v>53</v>
      </c>
      <c r="D4" s="24" t="s">
        <v>13</v>
      </c>
      <c r="E4" s="24" t="s">
        <v>14</v>
      </c>
      <c r="F4" s="30"/>
      <c r="G4" s="152"/>
      <c r="H4" s="153"/>
      <c r="I4" s="153"/>
      <c r="J4" s="153"/>
      <c r="K4" s="153"/>
      <c r="L4" s="153"/>
      <c r="M4" s="154"/>
    </row>
    <row r="5" spans="1:13" x14ac:dyDescent="0.25">
      <c r="A5" s="30"/>
      <c r="B5" s="334">
        <v>4107</v>
      </c>
      <c r="C5" s="334" t="s">
        <v>332</v>
      </c>
      <c r="D5" s="335"/>
      <c r="E5" s="335">
        <v>55600130</v>
      </c>
      <c r="F5" s="30"/>
      <c r="G5" s="918"/>
      <c r="H5" s="919"/>
      <c r="I5" s="919"/>
      <c r="J5" s="155"/>
      <c r="K5" s="155"/>
      <c r="L5" s="155"/>
      <c r="M5" s="156"/>
    </row>
    <row r="6" spans="1:13" x14ac:dyDescent="0.25">
      <c r="A6" s="30"/>
      <c r="B6" s="334">
        <v>2404</v>
      </c>
      <c r="C6" s="334" t="s">
        <v>331</v>
      </c>
      <c r="D6" s="335"/>
      <c r="E6" s="335">
        <f>E5*19%</f>
        <v>10564024.699999999</v>
      </c>
      <c r="F6" s="30"/>
      <c r="G6" s="918"/>
      <c r="H6" s="919"/>
      <c r="I6" s="919"/>
      <c r="J6" s="155"/>
      <c r="K6" s="155"/>
      <c r="L6" s="155"/>
      <c r="M6" s="156"/>
    </row>
    <row r="7" spans="1:13" ht="30" x14ac:dyDescent="0.45">
      <c r="A7" s="30"/>
      <c r="B7" s="334">
        <v>135515</v>
      </c>
      <c r="C7" s="334" t="s">
        <v>155</v>
      </c>
      <c r="D7" s="335">
        <f>E5*2.5%</f>
        <v>1390003.25</v>
      </c>
      <c r="E7" s="335"/>
      <c r="F7" s="30"/>
      <c r="G7" s="157"/>
      <c r="H7" s="158"/>
      <c r="I7" s="158"/>
      <c r="J7" s="159"/>
      <c r="K7" s="159"/>
      <c r="L7" s="159"/>
      <c r="M7" s="156"/>
    </row>
    <row r="8" spans="1:13" ht="27.75" x14ac:dyDescent="0.4">
      <c r="A8" s="30"/>
      <c r="B8" s="334">
        <v>135518</v>
      </c>
      <c r="C8" s="334" t="s">
        <v>333</v>
      </c>
      <c r="D8" s="335">
        <f>E5*5.5/1000</f>
        <v>305800.71500000003</v>
      </c>
      <c r="E8" s="335"/>
      <c r="F8" s="30"/>
      <c r="G8" s="160"/>
      <c r="H8" s="956"/>
      <c r="I8" s="746"/>
      <c r="J8" s="159"/>
      <c r="K8" s="159"/>
      <c r="L8" s="159"/>
      <c r="M8" s="257"/>
    </row>
    <row r="9" spans="1:13" ht="16.5" customHeight="1" x14ac:dyDescent="0.25">
      <c r="A9" s="30"/>
      <c r="B9" s="336">
        <v>1102</v>
      </c>
      <c r="C9" s="336" t="s">
        <v>334</v>
      </c>
      <c r="D9" s="335">
        <f>E5+E6-D7-D8</f>
        <v>64468350.734999999</v>
      </c>
      <c r="E9" s="335"/>
      <c r="F9" s="30"/>
      <c r="G9" s="160"/>
      <c r="H9" s="161" t="s">
        <v>178</v>
      </c>
      <c r="I9" s="337" t="s">
        <v>43</v>
      </c>
      <c r="J9" s="338"/>
      <c r="K9" s="162" t="s">
        <v>3</v>
      </c>
      <c r="L9" s="163">
        <v>44488</v>
      </c>
      <c r="M9" s="257"/>
    </row>
    <row r="10" spans="1:13" x14ac:dyDescent="0.25">
      <c r="A10" s="30"/>
      <c r="B10" s="334"/>
      <c r="C10" s="339" t="s">
        <v>139</v>
      </c>
      <c r="D10" s="340">
        <f>D7+D8+D9</f>
        <v>66164154.700000003</v>
      </c>
      <c r="E10" s="340">
        <f>E5+E6</f>
        <v>66164154.700000003</v>
      </c>
      <c r="F10" s="30"/>
      <c r="G10" s="160"/>
      <c r="H10" s="164" t="s">
        <v>158</v>
      </c>
      <c r="I10" s="337" t="s">
        <v>136</v>
      </c>
      <c r="J10" s="338"/>
      <c r="K10" s="162" t="s">
        <v>144</v>
      </c>
      <c r="L10" s="165">
        <v>1</v>
      </c>
      <c r="M10" s="257"/>
    </row>
    <row r="11" spans="1:13" x14ac:dyDescent="0.25">
      <c r="A11" s="30"/>
      <c r="B11" s="30"/>
      <c r="C11" s="30"/>
      <c r="D11" s="30"/>
      <c r="E11" s="73"/>
      <c r="F11" s="30"/>
      <c r="G11" s="160"/>
      <c r="H11" s="161" t="s">
        <v>179</v>
      </c>
      <c r="I11" s="337">
        <v>3212589438</v>
      </c>
      <c r="J11" s="338"/>
      <c r="K11" s="166"/>
      <c r="L11" s="166"/>
      <c r="M11" s="257"/>
    </row>
    <row r="12" spans="1:13" x14ac:dyDescent="0.25">
      <c r="A12" s="30"/>
      <c r="B12" s="30"/>
      <c r="C12" s="30"/>
      <c r="D12" s="30"/>
      <c r="E12" s="30"/>
      <c r="F12" s="30"/>
      <c r="G12" s="160"/>
      <c r="H12" s="164" t="s">
        <v>160</v>
      </c>
      <c r="I12" s="271" t="s">
        <v>137</v>
      </c>
      <c r="J12" s="338"/>
      <c r="K12" s="166"/>
      <c r="L12" s="166"/>
      <c r="M12" s="257"/>
    </row>
    <row r="13" spans="1:13" x14ac:dyDescent="0.2">
      <c r="G13" s="160"/>
      <c r="H13" s="166"/>
      <c r="I13" s="166"/>
      <c r="J13" s="166"/>
      <c r="K13" s="166"/>
      <c r="L13" s="166"/>
      <c r="M13" s="257"/>
    </row>
    <row r="14" spans="1:13" ht="15.75" x14ac:dyDescent="0.2">
      <c r="G14" s="160"/>
      <c r="H14" s="920" t="s">
        <v>100</v>
      </c>
      <c r="I14" s="746"/>
      <c r="J14" s="166"/>
      <c r="K14" s="167"/>
      <c r="L14" s="166"/>
      <c r="M14" s="257"/>
    </row>
    <row r="15" spans="1:13" x14ac:dyDescent="0.2">
      <c r="G15" s="160"/>
      <c r="H15" s="852" t="s">
        <v>335</v>
      </c>
      <c r="I15" s="853"/>
      <c r="J15" s="166"/>
      <c r="K15" s="167"/>
      <c r="L15" s="166"/>
      <c r="M15" s="257"/>
    </row>
    <row r="16" spans="1:13" x14ac:dyDescent="0.2">
      <c r="G16" s="160"/>
      <c r="H16" s="852" t="s">
        <v>336</v>
      </c>
      <c r="I16" s="853"/>
      <c r="J16" s="166"/>
      <c r="K16" s="167"/>
      <c r="L16" s="166"/>
      <c r="M16" s="257"/>
    </row>
    <row r="17" spans="7:13" x14ac:dyDescent="0.2">
      <c r="G17" s="160"/>
      <c r="H17" s="852" t="s">
        <v>337</v>
      </c>
      <c r="I17" s="853"/>
      <c r="J17" s="166"/>
      <c r="K17" s="167"/>
      <c r="L17" s="166"/>
      <c r="M17" s="257"/>
    </row>
    <row r="18" spans="7:13" x14ac:dyDescent="0.2">
      <c r="G18" s="160"/>
      <c r="H18" s="904" t="s">
        <v>338</v>
      </c>
      <c r="I18" s="853"/>
      <c r="J18" s="166"/>
      <c r="K18" s="167"/>
      <c r="L18" s="168"/>
      <c r="M18" s="257"/>
    </row>
    <row r="19" spans="7:13" x14ac:dyDescent="0.2">
      <c r="G19" s="160"/>
      <c r="H19" s="167"/>
      <c r="I19" s="166"/>
      <c r="J19" s="166"/>
      <c r="K19" s="166"/>
      <c r="L19" s="166"/>
      <c r="M19" s="257"/>
    </row>
    <row r="20" spans="7:13" x14ac:dyDescent="0.2">
      <c r="G20" s="160"/>
      <c r="H20" s="166"/>
      <c r="I20" s="166"/>
      <c r="J20" s="166"/>
      <c r="K20" s="166"/>
      <c r="L20" s="166"/>
      <c r="M20" s="257"/>
    </row>
    <row r="21" spans="7:13" x14ac:dyDescent="0.25">
      <c r="G21" s="160"/>
      <c r="H21" s="925" t="s">
        <v>105</v>
      </c>
      <c r="I21" s="759"/>
      <c r="J21" s="759"/>
      <c r="K21" s="759"/>
      <c r="L21" s="759"/>
      <c r="M21" s="257"/>
    </row>
    <row r="22" spans="7:13" x14ac:dyDescent="0.2">
      <c r="G22" s="160"/>
      <c r="H22" s="169" t="s">
        <v>106</v>
      </c>
      <c r="I22" s="169" t="s">
        <v>107</v>
      </c>
      <c r="J22" s="169" t="s">
        <v>108</v>
      </c>
      <c r="K22" s="169" t="s">
        <v>109</v>
      </c>
      <c r="L22" s="169" t="s">
        <v>110</v>
      </c>
      <c r="M22" s="257"/>
    </row>
    <row r="23" spans="7:13" x14ac:dyDescent="0.2">
      <c r="G23" s="160"/>
      <c r="H23" s="170">
        <v>10</v>
      </c>
      <c r="I23" s="171" t="s">
        <v>339</v>
      </c>
      <c r="J23" s="172">
        <v>20</v>
      </c>
      <c r="K23" s="173">
        <v>58023</v>
      </c>
      <c r="L23" s="173">
        <f>K23*J23</f>
        <v>1160460</v>
      </c>
      <c r="M23" s="257"/>
    </row>
    <row r="24" spans="7:13" x14ac:dyDescent="0.2">
      <c r="G24" s="160"/>
      <c r="H24" s="170">
        <v>2</v>
      </c>
      <c r="I24" s="171" t="s">
        <v>340</v>
      </c>
      <c r="J24" s="172">
        <v>10</v>
      </c>
      <c r="K24" s="174">
        <v>48087</v>
      </c>
      <c r="L24" s="173">
        <f>K24*J24</f>
        <v>480870</v>
      </c>
      <c r="M24" s="257"/>
    </row>
    <row r="25" spans="7:13" x14ac:dyDescent="0.2">
      <c r="G25" s="160"/>
      <c r="H25" s="170">
        <v>56</v>
      </c>
      <c r="I25" s="171" t="s">
        <v>341</v>
      </c>
      <c r="J25" s="172">
        <v>90</v>
      </c>
      <c r="K25" s="174">
        <v>80000</v>
      </c>
      <c r="L25" s="173">
        <f>K25*J25</f>
        <v>7200000</v>
      </c>
      <c r="M25" s="257"/>
    </row>
    <row r="26" spans="7:13" x14ac:dyDescent="0.2">
      <c r="G26" s="160"/>
      <c r="H26" s="170">
        <v>23</v>
      </c>
      <c r="I26" s="171" t="s">
        <v>344</v>
      </c>
      <c r="J26" s="172">
        <v>98</v>
      </c>
      <c r="K26" s="174">
        <v>110000</v>
      </c>
      <c r="L26" s="173">
        <f>K26*J26</f>
        <v>10780000</v>
      </c>
      <c r="M26" s="257"/>
    </row>
    <row r="27" spans="7:13" x14ac:dyDescent="0.2">
      <c r="G27" s="160"/>
      <c r="H27" s="170">
        <v>12</v>
      </c>
      <c r="I27" s="171" t="s">
        <v>342</v>
      </c>
      <c r="J27" s="172">
        <v>500</v>
      </c>
      <c r="K27" s="174">
        <f>70000</f>
        <v>70000</v>
      </c>
      <c r="L27" s="173">
        <f>J27*K27</f>
        <v>35000000</v>
      </c>
      <c r="M27" s="257"/>
    </row>
    <row r="28" spans="7:13" x14ac:dyDescent="0.2">
      <c r="G28" s="160"/>
      <c r="H28" s="170">
        <v>28</v>
      </c>
      <c r="I28" s="171" t="s">
        <v>343</v>
      </c>
      <c r="J28" s="172">
        <v>40</v>
      </c>
      <c r="K28" s="174">
        <v>24470</v>
      </c>
      <c r="L28" s="275">
        <f>J28*K28</f>
        <v>978800</v>
      </c>
      <c r="M28" s="257"/>
    </row>
    <row r="29" spans="7:13" x14ac:dyDescent="0.25">
      <c r="G29" s="160"/>
      <c r="H29" s="170"/>
      <c r="I29" s="171"/>
      <c r="J29" s="171"/>
      <c r="K29" s="276"/>
      <c r="L29" s="277">
        <f>L23+L24+L25+L26+L27+L28</f>
        <v>55600130</v>
      </c>
      <c r="M29" s="257"/>
    </row>
    <row r="30" spans="7:13" x14ac:dyDescent="0.2">
      <c r="G30" s="160"/>
      <c r="H30" s="166"/>
      <c r="I30" s="166"/>
      <c r="J30" s="166"/>
      <c r="K30" s="166"/>
      <c r="L30" s="322"/>
      <c r="M30" s="257"/>
    </row>
    <row r="31" spans="7:13" ht="18" x14ac:dyDescent="0.25">
      <c r="G31" s="929" t="s">
        <v>116</v>
      </c>
      <c r="H31" s="872"/>
      <c r="I31" s="175"/>
      <c r="J31" s="166"/>
      <c r="K31" s="166"/>
      <c r="L31" s="166"/>
      <c r="M31" s="257"/>
    </row>
    <row r="32" spans="7:13" x14ac:dyDescent="0.25">
      <c r="G32" s="928"/>
      <c r="H32" s="746"/>
      <c r="I32" s="338"/>
      <c r="J32" s="166"/>
      <c r="K32" s="176" t="s">
        <v>117</v>
      </c>
      <c r="L32" s="177">
        <f>L29</f>
        <v>55600130</v>
      </c>
      <c r="M32" s="257"/>
    </row>
    <row r="33" spans="7:14" x14ac:dyDescent="0.25">
      <c r="G33" s="1106" t="s">
        <v>355</v>
      </c>
      <c r="H33" s="927"/>
      <c r="I33" s="338"/>
      <c r="J33" s="166"/>
      <c r="K33" s="176" t="s">
        <v>120</v>
      </c>
      <c r="L33" s="323">
        <f>L32*19%</f>
        <v>10564024.699999999</v>
      </c>
      <c r="M33" s="257"/>
    </row>
    <row r="34" spans="7:14" x14ac:dyDescent="0.25">
      <c r="G34" s="1106"/>
      <c r="H34" s="927"/>
      <c r="I34" s="338"/>
      <c r="J34" s="166"/>
      <c r="K34" s="176" t="s">
        <v>277</v>
      </c>
      <c r="L34" s="177">
        <f>L32*2.5%</f>
        <v>1390003.25</v>
      </c>
      <c r="M34" s="257"/>
    </row>
    <row r="35" spans="7:14" x14ac:dyDescent="0.25">
      <c r="G35" s="341"/>
      <c r="H35" s="179"/>
      <c r="I35" s="179"/>
      <c r="J35" s="166"/>
      <c r="K35" s="180" t="s">
        <v>278</v>
      </c>
      <c r="L35" s="181">
        <f>L32*5.5/1000</f>
        <v>305800.71500000003</v>
      </c>
      <c r="M35" s="257"/>
    </row>
    <row r="36" spans="7:14" x14ac:dyDescent="0.25">
      <c r="G36" s="342"/>
      <c r="H36" s="166"/>
      <c r="I36" s="166"/>
      <c r="J36" s="166"/>
      <c r="K36" s="176" t="s">
        <v>122</v>
      </c>
      <c r="L36" s="182">
        <f>L32+L33</f>
        <v>66164154.700000003</v>
      </c>
      <c r="M36" s="257"/>
    </row>
    <row r="37" spans="7:14" x14ac:dyDescent="0.2">
      <c r="G37" s="160"/>
      <c r="H37" s="166"/>
      <c r="I37" s="166"/>
      <c r="J37" s="166"/>
      <c r="K37" s="166"/>
      <c r="L37" s="166"/>
      <c r="M37" s="257"/>
    </row>
    <row r="38" spans="7:14" x14ac:dyDescent="0.2">
      <c r="G38" s="262"/>
      <c r="H38" s="263"/>
      <c r="I38" s="263"/>
      <c r="J38" s="263"/>
      <c r="K38" s="263"/>
      <c r="L38" s="263"/>
      <c r="M38" s="264"/>
    </row>
    <row r="43" spans="7:14" ht="15.75" x14ac:dyDescent="0.25">
      <c r="G43" s="869"/>
      <c r="H43" s="870"/>
      <c r="I43" s="870"/>
      <c r="J43" s="122"/>
      <c r="K43" s="122"/>
      <c r="L43" s="893" t="s">
        <v>118</v>
      </c>
      <c r="M43" s="894"/>
      <c r="N43" s="895"/>
    </row>
    <row r="44" spans="7:14" x14ac:dyDescent="0.2">
      <c r="G44" s="871"/>
      <c r="H44" s="872"/>
      <c r="I44" s="872"/>
      <c r="J44" s="51"/>
      <c r="K44" s="51"/>
      <c r="L44" s="51"/>
      <c r="M44" s="51"/>
      <c r="N44" s="123"/>
    </row>
    <row r="45" spans="7:14" x14ac:dyDescent="0.2">
      <c r="G45" s="829"/>
      <c r="H45" s="746"/>
      <c r="I45" s="746"/>
      <c r="J45" s="51"/>
      <c r="K45" s="1103" t="s">
        <v>351</v>
      </c>
      <c r="L45" s="872"/>
      <c r="M45" s="872"/>
      <c r="N45" s="123"/>
    </row>
    <row r="46" spans="7:14" x14ac:dyDescent="0.2">
      <c r="G46" s="56"/>
      <c r="H46" s="51"/>
      <c r="I46" s="51"/>
      <c r="J46" s="51"/>
      <c r="K46" s="872"/>
      <c r="L46" s="872"/>
      <c r="M46" s="872"/>
      <c r="N46" s="123"/>
    </row>
    <row r="47" spans="7:14" x14ac:dyDescent="0.2">
      <c r="G47" s="56"/>
      <c r="H47" s="51"/>
      <c r="I47" s="51"/>
      <c r="J47" s="51"/>
      <c r="K47" s="1104" t="s">
        <v>352</v>
      </c>
      <c r="L47" s="746"/>
      <c r="M47" s="746"/>
      <c r="N47" s="123"/>
    </row>
    <row r="48" spans="7:14" x14ac:dyDescent="0.25">
      <c r="G48" s="867" t="s">
        <v>357</v>
      </c>
      <c r="H48" s="746"/>
      <c r="I48" s="51"/>
      <c r="J48" s="51"/>
      <c r="K48" s="51"/>
      <c r="L48" s="51"/>
      <c r="M48" s="51"/>
      <c r="N48" s="123"/>
    </row>
    <row r="49" spans="7:15" x14ac:dyDescent="0.2">
      <c r="G49" s="56"/>
      <c r="H49" s="51"/>
      <c r="I49" s="51"/>
      <c r="J49" s="51"/>
      <c r="K49" s="51"/>
      <c r="L49" s="51"/>
      <c r="M49" s="51"/>
      <c r="N49" s="123"/>
    </row>
    <row r="50" spans="7:15" x14ac:dyDescent="0.2">
      <c r="G50" s="56"/>
      <c r="H50" s="51"/>
      <c r="I50" s="51"/>
      <c r="J50" s="51"/>
      <c r="K50" s="51"/>
      <c r="L50" s="51"/>
      <c r="M50" s="51"/>
      <c r="N50" s="123"/>
    </row>
    <row r="51" spans="7:15" x14ac:dyDescent="0.25">
      <c r="G51" s="862" t="s">
        <v>123</v>
      </c>
      <c r="H51" s="863"/>
      <c r="I51" s="830" t="s">
        <v>353</v>
      </c>
      <c r="J51" s="830"/>
      <c r="K51" s="830"/>
      <c r="L51" s="830"/>
      <c r="M51" s="830"/>
      <c r="N51" s="123"/>
    </row>
    <row r="52" spans="7:15" x14ac:dyDescent="0.2">
      <c r="G52" s="56"/>
      <c r="H52" s="51"/>
      <c r="I52" s="51"/>
      <c r="J52" s="51"/>
      <c r="K52" s="51"/>
      <c r="L52" s="51"/>
      <c r="M52" s="51"/>
      <c r="N52" s="123"/>
    </row>
    <row r="53" spans="7:15" x14ac:dyDescent="0.25">
      <c r="G53" s="862" t="s">
        <v>125</v>
      </c>
      <c r="H53" s="863"/>
      <c r="I53" s="868">
        <f>L36</f>
        <v>66164154.700000003</v>
      </c>
      <c r="J53" s="868"/>
      <c r="K53" s="868"/>
      <c r="L53" s="868"/>
      <c r="M53" s="868"/>
      <c r="N53" s="123"/>
    </row>
    <row r="54" spans="7:15" x14ac:dyDescent="0.2">
      <c r="G54" s="56"/>
      <c r="H54" s="51"/>
      <c r="I54" s="51"/>
      <c r="J54" s="51"/>
      <c r="K54" s="51"/>
      <c r="L54" s="51"/>
      <c r="M54" s="51"/>
      <c r="N54" s="123"/>
    </row>
    <row r="55" spans="7:15" x14ac:dyDescent="0.2">
      <c r="G55" s="56"/>
      <c r="H55" s="51"/>
      <c r="I55" s="51"/>
      <c r="J55" s="51"/>
      <c r="K55" s="51"/>
      <c r="L55" s="51"/>
      <c r="M55" s="51"/>
      <c r="N55" s="123"/>
    </row>
    <row r="56" spans="7:15" x14ac:dyDescent="0.2">
      <c r="G56" s="56"/>
      <c r="I56" s="51"/>
      <c r="J56" s="51"/>
      <c r="K56" s="51"/>
      <c r="L56" s="51"/>
      <c r="M56" s="51"/>
      <c r="N56" s="123"/>
    </row>
    <row r="57" spans="7:15" x14ac:dyDescent="0.2">
      <c r="G57" s="56"/>
      <c r="H57" s="51"/>
      <c r="I57" s="51"/>
      <c r="J57" s="51"/>
      <c r="K57" s="898"/>
      <c r="L57" s="898"/>
      <c r="M57" s="898"/>
      <c r="N57" s="123"/>
    </row>
    <row r="58" spans="7:15" x14ac:dyDescent="0.25">
      <c r="G58" s="56"/>
      <c r="H58" s="773" t="s">
        <v>51</v>
      </c>
      <c r="I58" s="773"/>
      <c r="J58" s="773"/>
      <c r="K58" s="898"/>
      <c r="L58" s="898"/>
      <c r="M58" s="898"/>
      <c r="N58" s="123"/>
    </row>
    <row r="59" spans="7:15" x14ac:dyDescent="0.25">
      <c r="G59" s="56"/>
      <c r="H59" s="51"/>
      <c r="I59" s="51"/>
      <c r="J59" s="51"/>
      <c r="K59" s="51"/>
      <c r="L59" s="31"/>
      <c r="M59" s="31"/>
      <c r="O59" s="76"/>
    </row>
    <row r="60" spans="7:15" x14ac:dyDescent="0.2">
      <c r="G60" s="56"/>
      <c r="H60" s="51"/>
      <c r="I60" s="51"/>
      <c r="J60" s="51"/>
      <c r="K60" s="51"/>
      <c r="L60" s="51"/>
      <c r="M60" s="51"/>
      <c r="N60" s="123"/>
    </row>
    <row r="61" spans="7:15" x14ac:dyDescent="0.25">
      <c r="G61" s="148"/>
      <c r="H61" s="149"/>
      <c r="I61" s="149"/>
      <c r="J61" s="149"/>
      <c r="K61" s="149"/>
      <c r="L61" s="149"/>
      <c r="M61" s="149"/>
      <c r="N61" s="150"/>
    </row>
  </sheetData>
  <mergeCells count="24">
    <mergeCell ref="H21:L21"/>
    <mergeCell ref="G48:H48"/>
    <mergeCell ref="H16:I16"/>
    <mergeCell ref="G53:H53"/>
    <mergeCell ref="B2:F2"/>
    <mergeCell ref="G5:I6"/>
    <mergeCell ref="H8:I8"/>
    <mergeCell ref="H14:I14"/>
    <mergeCell ref="H15:I15"/>
    <mergeCell ref="L43:N43"/>
    <mergeCell ref="H17:I17"/>
    <mergeCell ref="G33:H34"/>
    <mergeCell ref="H18:I18"/>
    <mergeCell ref="I53:M53"/>
    <mergeCell ref="G51:H51"/>
    <mergeCell ref="G31:H31"/>
    <mergeCell ref="K57:M58"/>
    <mergeCell ref="G32:H32"/>
    <mergeCell ref="G43:I44"/>
    <mergeCell ref="G45:I45"/>
    <mergeCell ref="K45:M46"/>
    <mergeCell ref="K47:M47"/>
    <mergeCell ref="I51:M51"/>
    <mergeCell ref="H58:J58"/>
  </mergeCells>
  <hyperlinks>
    <hyperlink ref="H18" r:id="rId1"/>
    <hyperlink ref="I12" r:id="rId2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63"/>
  <sheetViews>
    <sheetView zoomScale="85" zoomScaleNormal="85" workbookViewId="0">
      <selection activeCell="N20" sqref="N20"/>
    </sheetView>
  </sheetViews>
  <sheetFormatPr baseColWidth="10" defaultRowHeight="15" x14ac:dyDescent="0.25"/>
  <cols>
    <col min="1" max="1" width="3.140625" style="483" customWidth="1"/>
    <col min="2" max="2" width="16.42578125" style="483" customWidth="1"/>
    <col min="3" max="3" width="12.7109375" style="483" customWidth="1"/>
    <col min="4" max="4" width="11.42578125" style="483"/>
    <col min="5" max="6" width="10.85546875" style="483" customWidth="1"/>
    <col min="7" max="7" width="17.7109375" style="483" customWidth="1"/>
    <col min="8" max="8" width="9.7109375" style="483" customWidth="1"/>
    <col min="9" max="12" width="10.7109375" style="483" customWidth="1"/>
    <col min="13" max="16384" width="11.42578125" style="483"/>
  </cols>
  <sheetData>
    <row r="1" spans="2:13" ht="15.75" thickBot="1" x14ac:dyDescent="0.3"/>
    <row r="2" spans="2:13" x14ac:dyDescent="0.25">
      <c r="B2" s="505"/>
      <c r="C2" s="506"/>
      <c r="D2" s="506"/>
      <c r="E2" s="506"/>
      <c r="F2" s="506"/>
      <c r="G2" s="506"/>
      <c r="H2" s="506"/>
      <c r="I2" s="506"/>
      <c r="J2" s="506"/>
      <c r="K2" s="506"/>
      <c r="L2" s="507"/>
    </row>
    <row r="3" spans="2:13" x14ac:dyDescent="0.25">
      <c r="B3" s="512"/>
      <c r="C3" s="517"/>
      <c r="D3" s="517"/>
      <c r="E3" s="517"/>
      <c r="F3" s="517"/>
      <c r="G3" s="517"/>
      <c r="H3" s="517"/>
      <c r="I3" s="517"/>
      <c r="J3" s="517"/>
      <c r="K3" s="517"/>
      <c r="L3" s="514"/>
    </row>
    <row r="4" spans="2:13" x14ac:dyDescent="0.25">
      <c r="B4" s="512"/>
      <c r="C4" s="517"/>
      <c r="D4" s="517"/>
      <c r="E4" s="517"/>
      <c r="F4" s="517"/>
      <c r="G4" s="517"/>
      <c r="H4" s="517"/>
      <c r="I4" s="517"/>
      <c r="J4" s="517"/>
      <c r="K4" s="517"/>
      <c r="L4" s="514"/>
    </row>
    <row r="5" spans="2:13" x14ac:dyDescent="0.25">
      <c r="B5" s="512"/>
      <c r="C5" s="517"/>
      <c r="D5" s="517"/>
      <c r="E5" s="517"/>
      <c r="F5" s="517"/>
      <c r="G5" s="517"/>
      <c r="H5" s="517"/>
      <c r="I5" s="517"/>
      <c r="J5" s="517"/>
      <c r="K5" s="517"/>
      <c r="L5" s="514"/>
    </row>
    <row r="6" spans="2:13" x14ac:dyDescent="0.25">
      <c r="B6" s="512"/>
      <c r="C6" s="517"/>
      <c r="D6" s="517"/>
      <c r="E6" s="517"/>
      <c r="F6" s="517"/>
      <c r="G6" s="517"/>
      <c r="H6" s="517"/>
      <c r="I6" s="517"/>
      <c r="J6" s="517"/>
      <c r="K6" s="517"/>
      <c r="L6" s="514"/>
    </row>
    <row r="7" spans="2:13" x14ac:dyDescent="0.25">
      <c r="B7" s="512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484"/>
    </row>
    <row r="8" spans="2:13" ht="15.75" x14ac:dyDescent="0.25">
      <c r="B8" s="671" t="s">
        <v>594</v>
      </c>
      <c r="C8" s="672"/>
      <c r="D8" s="672"/>
      <c r="E8" s="672"/>
      <c r="F8" s="672"/>
      <c r="G8" s="672"/>
      <c r="H8" s="672"/>
      <c r="I8" s="672"/>
      <c r="J8" s="672"/>
      <c r="K8" s="672"/>
      <c r="L8" s="673"/>
    </row>
    <row r="9" spans="2:13" ht="15.75" x14ac:dyDescent="0.25">
      <c r="B9" s="671" t="s">
        <v>595</v>
      </c>
      <c r="C9" s="672"/>
      <c r="D9" s="672"/>
      <c r="E9" s="672"/>
      <c r="F9" s="672"/>
      <c r="G9" s="672"/>
      <c r="H9" s="672"/>
      <c r="I9" s="672"/>
      <c r="J9" s="672"/>
      <c r="K9" s="672"/>
      <c r="L9" s="673"/>
    </row>
    <row r="10" spans="2:13" ht="15.75" x14ac:dyDescent="0.25">
      <c r="B10" s="671" t="s">
        <v>596</v>
      </c>
      <c r="C10" s="672"/>
      <c r="D10" s="672"/>
      <c r="E10" s="672"/>
      <c r="F10" s="672"/>
      <c r="G10" s="672"/>
      <c r="H10" s="672"/>
      <c r="I10" s="672"/>
      <c r="J10" s="672"/>
      <c r="K10" s="672"/>
      <c r="L10" s="673"/>
    </row>
    <row r="11" spans="2:13" ht="15.75" x14ac:dyDescent="0.25">
      <c r="B11" s="508"/>
      <c r="C11" s="509"/>
      <c r="D11" s="509"/>
      <c r="E11" s="509"/>
      <c r="F11" s="509"/>
      <c r="G11" s="509"/>
      <c r="H11" s="509"/>
      <c r="I11" s="509"/>
      <c r="J11" s="509"/>
      <c r="K11" s="510"/>
      <c r="L11" s="511"/>
    </row>
    <row r="12" spans="2:13" ht="21" x14ac:dyDescent="0.35">
      <c r="B12" s="674" t="s">
        <v>597</v>
      </c>
      <c r="C12" s="675"/>
      <c r="D12" s="675"/>
      <c r="E12" s="675"/>
      <c r="F12" s="675"/>
      <c r="G12" s="675"/>
      <c r="H12" s="675"/>
      <c r="I12" s="675"/>
      <c r="J12" s="675"/>
      <c r="K12" s="675"/>
      <c r="L12" s="676"/>
    </row>
    <row r="13" spans="2:13" ht="15.75" x14ac:dyDescent="0.25">
      <c r="B13" s="671" t="s">
        <v>598</v>
      </c>
      <c r="C13" s="672"/>
      <c r="D13" s="672"/>
      <c r="E13" s="672"/>
      <c r="F13" s="672"/>
      <c r="G13" s="672"/>
      <c r="H13" s="672"/>
      <c r="I13" s="672"/>
      <c r="J13" s="672"/>
      <c r="K13" s="672"/>
      <c r="L13" s="673"/>
    </row>
    <row r="14" spans="2:13" x14ac:dyDescent="0.25">
      <c r="B14" s="512"/>
      <c r="C14" s="513"/>
      <c r="D14" s="513"/>
      <c r="E14" s="513"/>
      <c r="F14" s="513"/>
      <c r="G14" s="513"/>
      <c r="H14" s="513"/>
      <c r="I14" s="513"/>
      <c r="J14" s="513"/>
      <c r="K14" s="513"/>
      <c r="L14" s="514"/>
    </row>
    <row r="15" spans="2:13" ht="15.75" x14ac:dyDescent="0.25">
      <c r="B15" s="671" t="s">
        <v>599</v>
      </c>
      <c r="C15" s="672"/>
      <c r="D15" s="672"/>
      <c r="E15" s="672"/>
      <c r="F15" s="672"/>
      <c r="G15" s="672"/>
      <c r="H15" s="672"/>
      <c r="I15" s="672"/>
      <c r="J15" s="672"/>
      <c r="K15" s="672"/>
      <c r="L15" s="673"/>
    </row>
    <row r="16" spans="2:13" ht="6" customHeight="1" thickBot="1" x14ac:dyDescent="0.3">
      <c r="B16" s="515"/>
      <c r="C16" s="516"/>
      <c r="D16" s="516"/>
      <c r="E16" s="516"/>
      <c r="F16" s="516"/>
      <c r="G16" s="516"/>
      <c r="H16" s="516"/>
      <c r="I16" s="516"/>
      <c r="J16" s="516"/>
      <c r="K16" s="513"/>
      <c r="L16" s="514"/>
    </row>
    <row r="17" spans="1:12" ht="16.5" thickBot="1" x14ac:dyDescent="0.3">
      <c r="B17" s="624" t="s">
        <v>600</v>
      </c>
      <c r="C17" s="625"/>
      <c r="D17" s="625"/>
      <c r="E17" s="625"/>
      <c r="F17" s="625"/>
      <c r="G17" s="625"/>
      <c r="H17" s="625"/>
      <c r="I17" s="625"/>
      <c r="J17" s="625"/>
      <c r="K17" s="625"/>
      <c r="L17" s="626"/>
    </row>
    <row r="18" spans="1:12" ht="27" customHeight="1" x14ac:dyDescent="0.25">
      <c r="A18" s="485"/>
      <c r="B18" s="656" t="s">
        <v>601</v>
      </c>
      <c r="C18" s="657"/>
      <c r="D18" s="657"/>
      <c r="E18" s="657"/>
      <c r="F18" s="657"/>
      <c r="G18" s="657"/>
      <c r="H18" s="657"/>
      <c r="I18" s="657"/>
      <c r="J18" s="657"/>
      <c r="K18" s="657"/>
      <c r="L18" s="658"/>
    </row>
    <row r="19" spans="1:12" ht="27" customHeight="1" x14ac:dyDescent="0.25">
      <c r="A19" s="485"/>
      <c r="B19" s="664" t="s">
        <v>602</v>
      </c>
      <c r="C19" s="664"/>
      <c r="D19" s="664"/>
      <c r="E19" s="486" t="s">
        <v>603</v>
      </c>
      <c r="F19" s="486" t="s">
        <v>49</v>
      </c>
      <c r="G19" s="664" t="s">
        <v>604</v>
      </c>
      <c r="H19" s="664"/>
      <c r="I19" s="664"/>
      <c r="J19" s="664"/>
      <c r="K19" s="664" t="s">
        <v>605</v>
      </c>
      <c r="L19" s="664"/>
    </row>
    <row r="20" spans="1:12" ht="27" customHeight="1" x14ac:dyDescent="0.25">
      <c r="A20" s="485"/>
      <c r="B20" s="615" t="s">
        <v>606</v>
      </c>
      <c r="C20" s="616"/>
      <c r="D20" s="616"/>
      <c r="E20" s="616"/>
      <c r="F20" s="616"/>
      <c r="G20" s="616"/>
      <c r="H20" s="616"/>
      <c r="I20" s="616"/>
      <c r="J20" s="616"/>
      <c r="K20" s="616"/>
      <c r="L20" s="617"/>
    </row>
    <row r="21" spans="1:12" ht="27" customHeight="1" x14ac:dyDescent="0.25">
      <c r="A21" s="485"/>
      <c r="B21" s="667" t="s">
        <v>607</v>
      </c>
      <c r="C21" s="664"/>
      <c r="D21" s="664"/>
      <c r="E21" s="664"/>
      <c r="F21" s="664"/>
      <c r="G21" s="664"/>
      <c r="H21" s="487" t="s">
        <v>608</v>
      </c>
      <c r="I21" s="665" t="s">
        <v>2</v>
      </c>
      <c r="J21" s="616"/>
      <c r="K21" s="616"/>
      <c r="L21" s="617"/>
    </row>
    <row r="22" spans="1:12" ht="27" customHeight="1" x14ac:dyDescent="0.25">
      <c r="A22" s="485"/>
      <c r="B22" s="667" t="s">
        <v>609</v>
      </c>
      <c r="C22" s="664"/>
      <c r="D22" s="664"/>
      <c r="E22" s="664"/>
      <c r="F22" s="664"/>
      <c r="G22" s="664"/>
      <c r="H22" s="487" t="s">
        <v>608</v>
      </c>
      <c r="I22" s="665" t="s">
        <v>2</v>
      </c>
      <c r="J22" s="616"/>
      <c r="K22" s="616"/>
      <c r="L22" s="617"/>
    </row>
    <row r="23" spans="1:12" ht="27" customHeight="1" x14ac:dyDescent="0.25">
      <c r="A23" s="485"/>
      <c r="B23" s="667" t="s">
        <v>610</v>
      </c>
      <c r="C23" s="664"/>
      <c r="D23" s="664"/>
      <c r="E23" s="664"/>
      <c r="F23" s="664"/>
      <c r="G23" s="664"/>
      <c r="H23" s="664"/>
      <c r="I23" s="664"/>
      <c r="J23" s="664"/>
      <c r="K23" s="664"/>
      <c r="L23" s="670"/>
    </row>
    <row r="24" spans="1:12" ht="27" customHeight="1" x14ac:dyDescent="0.25">
      <c r="A24" s="485"/>
      <c r="B24" s="667" t="s">
        <v>611</v>
      </c>
      <c r="C24" s="664"/>
      <c r="D24" s="664"/>
      <c r="E24" s="664"/>
      <c r="F24" s="664" t="s">
        <v>612</v>
      </c>
      <c r="G24" s="664"/>
      <c r="H24" s="664"/>
      <c r="I24" s="664" t="s">
        <v>613</v>
      </c>
      <c r="J24" s="664"/>
      <c r="K24" s="664"/>
      <c r="L24" s="670"/>
    </row>
    <row r="25" spans="1:12" ht="27" customHeight="1" x14ac:dyDescent="0.25">
      <c r="A25" s="485"/>
      <c r="B25" s="488" t="s">
        <v>614</v>
      </c>
      <c r="C25" s="663">
        <v>4642</v>
      </c>
      <c r="D25" s="663"/>
      <c r="E25" s="664" t="s">
        <v>615</v>
      </c>
      <c r="F25" s="664"/>
      <c r="G25" s="664"/>
      <c r="H25" s="665" t="s">
        <v>616</v>
      </c>
      <c r="I25" s="616"/>
      <c r="J25" s="616"/>
      <c r="K25" s="616"/>
      <c r="L25" s="617"/>
    </row>
    <row r="26" spans="1:12" ht="27" customHeight="1" x14ac:dyDescent="0.25">
      <c r="A26" s="666"/>
      <c r="B26" s="667" t="s">
        <v>617</v>
      </c>
      <c r="C26" s="664"/>
      <c r="D26" s="664"/>
      <c r="E26" s="664"/>
      <c r="F26" s="664"/>
      <c r="G26" s="664"/>
      <c r="H26" s="668" t="s">
        <v>618</v>
      </c>
      <c r="I26" s="668"/>
      <c r="J26" s="489" t="s">
        <v>619</v>
      </c>
      <c r="K26" s="489" t="s">
        <v>620</v>
      </c>
      <c r="L26" s="669"/>
    </row>
    <row r="27" spans="1:12" ht="27" customHeight="1" x14ac:dyDescent="0.25">
      <c r="A27" s="666"/>
      <c r="B27" s="667"/>
      <c r="C27" s="664"/>
      <c r="D27" s="664"/>
      <c r="E27" s="664"/>
      <c r="F27" s="664"/>
      <c r="G27" s="664"/>
      <c r="H27" s="668"/>
      <c r="I27" s="668"/>
      <c r="J27" s="486" t="s">
        <v>50</v>
      </c>
      <c r="K27" s="490"/>
      <c r="L27" s="669"/>
    </row>
    <row r="28" spans="1:12" x14ac:dyDescent="0.25">
      <c r="A28" s="485"/>
      <c r="B28" s="647" t="s">
        <v>621</v>
      </c>
      <c r="C28" s="648"/>
      <c r="D28" s="648"/>
      <c r="E28" s="648"/>
      <c r="F28" s="648"/>
      <c r="G28" s="648"/>
      <c r="H28" s="648"/>
      <c r="I28" s="649" t="s">
        <v>622</v>
      </c>
      <c r="J28" s="649"/>
      <c r="K28" s="649"/>
      <c r="L28" s="650"/>
    </row>
    <row r="29" spans="1:12" ht="27" customHeight="1" x14ac:dyDescent="0.25">
      <c r="A29" s="485"/>
      <c r="B29" s="659" t="s">
        <v>623</v>
      </c>
      <c r="C29" s="660"/>
      <c r="D29" s="660"/>
      <c r="E29" s="660"/>
      <c r="F29" s="660"/>
      <c r="G29" s="660"/>
      <c r="H29" s="660"/>
      <c r="I29" s="661">
        <v>4642</v>
      </c>
      <c r="J29" s="661"/>
      <c r="K29" s="661"/>
      <c r="L29" s="662"/>
    </row>
    <row r="30" spans="1:12" x14ac:dyDescent="0.25">
      <c r="A30" s="485"/>
      <c r="B30" s="647" t="s">
        <v>624</v>
      </c>
      <c r="C30" s="648"/>
      <c r="D30" s="648"/>
      <c r="E30" s="648"/>
      <c r="F30" s="648"/>
      <c r="G30" s="648"/>
      <c r="H30" s="648"/>
      <c r="I30" s="649" t="s">
        <v>625</v>
      </c>
      <c r="J30" s="649"/>
      <c r="K30" s="649"/>
      <c r="L30" s="650"/>
    </row>
    <row r="31" spans="1:12" ht="27" customHeight="1" x14ac:dyDescent="0.25">
      <c r="A31" s="485"/>
      <c r="B31" s="644"/>
      <c r="C31" s="645"/>
      <c r="D31" s="645"/>
      <c r="E31" s="645"/>
      <c r="F31" s="645"/>
      <c r="G31" s="645"/>
      <c r="H31" s="645"/>
      <c r="I31" s="645"/>
      <c r="J31" s="645"/>
      <c r="K31" s="645"/>
      <c r="L31" s="646"/>
    </row>
    <row r="32" spans="1:12" x14ac:dyDescent="0.25">
      <c r="A32" s="485"/>
      <c r="B32" s="647" t="s">
        <v>626</v>
      </c>
      <c r="C32" s="648"/>
      <c r="D32" s="648"/>
      <c r="E32" s="648"/>
      <c r="F32" s="648"/>
      <c r="G32" s="648"/>
      <c r="H32" s="648"/>
      <c r="I32" s="649" t="s">
        <v>627</v>
      </c>
      <c r="J32" s="649"/>
      <c r="K32" s="649"/>
      <c r="L32" s="650"/>
    </row>
    <row r="33" spans="1:12" ht="27" customHeight="1" x14ac:dyDescent="0.25">
      <c r="A33" s="485"/>
      <c r="B33" s="651"/>
      <c r="C33" s="652"/>
      <c r="D33" s="652"/>
      <c r="E33" s="652"/>
      <c r="F33" s="652"/>
      <c r="G33" s="652"/>
      <c r="H33" s="652"/>
      <c r="I33" s="645"/>
      <c r="J33" s="645"/>
      <c r="K33" s="645"/>
      <c r="L33" s="645"/>
    </row>
    <row r="34" spans="1:12" ht="27" customHeight="1" thickBot="1" x14ac:dyDescent="0.3">
      <c r="A34" s="491"/>
      <c r="B34" s="644"/>
      <c r="C34" s="645"/>
      <c r="D34" s="645"/>
      <c r="E34" s="645"/>
      <c r="F34" s="645"/>
      <c r="G34" s="645"/>
      <c r="H34" s="645"/>
      <c r="I34" s="645"/>
      <c r="J34" s="645"/>
      <c r="K34" s="645"/>
      <c r="L34" s="646"/>
    </row>
    <row r="35" spans="1:12" ht="15.75" customHeight="1" thickBot="1" x14ac:dyDescent="0.3">
      <c r="B35" s="653" t="s">
        <v>628</v>
      </c>
      <c r="C35" s="654"/>
      <c r="D35" s="654"/>
      <c r="E35" s="654"/>
      <c r="F35" s="654"/>
      <c r="G35" s="654"/>
      <c r="H35" s="654"/>
      <c r="I35" s="654"/>
      <c r="J35" s="654"/>
      <c r="K35" s="654"/>
      <c r="L35" s="655"/>
    </row>
    <row r="36" spans="1:12" ht="27" customHeight="1" x14ac:dyDescent="0.25">
      <c r="A36" s="492"/>
      <c r="B36" s="656" t="s">
        <v>629</v>
      </c>
      <c r="C36" s="657"/>
      <c r="D36" s="657"/>
      <c r="E36" s="657"/>
      <c r="F36" s="657"/>
      <c r="G36" s="657"/>
      <c r="H36" s="657"/>
      <c r="I36" s="657"/>
      <c r="J36" s="657"/>
      <c r="K36" s="657"/>
      <c r="L36" s="658"/>
    </row>
    <row r="37" spans="1:12" ht="27" customHeight="1" x14ac:dyDescent="0.25">
      <c r="A37" s="492"/>
      <c r="B37" s="615" t="s">
        <v>630</v>
      </c>
      <c r="C37" s="616"/>
      <c r="D37" s="616"/>
      <c r="E37" s="616"/>
      <c r="F37" s="616"/>
      <c r="G37" s="616"/>
      <c r="H37" s="616"/>
      <c r="I37" s="616"/>
      <c r="J37" s="616"/>
      <c r="K37" s="616"/>
      <c r="L37" s="617"/>
    </row>
    <row r="38" spans="1:12" ht="27" customHeight="1" x14ac:dyDescent="0.25">
      <c r="A38" s="492"/>
      <c r="B38" s="615" t="s">
        <v>631</v>
      </c>
      <c r="C38" s="616"/>
      <c r="D38" s="616"/>
      <c r="E38" s="616"/>
      <c r="F38" s="616"/>
      <c r="G38" s="616"/>
      <c r="H38" s="616"/>
      <c r="I38" s="616"/>
      <c r="J38" s="616"/>
      <c r="K38" s="616"/>
      <c r="L38" s="617"/>
    </row>
    <row r="39" spans="1:12" ht="27" customHeight="1" x14ac:dyDescent="0.25">
      <c r="A39" s="492"/>
      <c r="B39" s="615" t="s">
        <v>632</v>
      </c>
      <c r="C39" s="616"/>
      <c r="D39" s="616"/>
      <c r="E39" s="616"/>
      <c r="F39" s="616"/>
      <c r="G39" s="616"/>
      <c r="H39" s="616"/>
      <c r="I39" s="616"/>
      <c r="J39" s="616"/>
      <c r="K39" s="616"/>
      <c r="L39" s="617"/>
    </row>
    <row r="40" spans="1:12" ht="27" customHeight="1" x14ac:dyDescent="0.25">
      <c r="A40" s="492"/>
      <c r="B40" s="618"/>
      <c r="C40" s="619"/>
      <c r="D40" s="619"/>
      <c r="E40" s="619"/>
      <c r="F40" s="619"/>
      <c r="G40" s="619"/>
      <c r="H40" s="619"/>
      <c r="I40" s="619"/>
      <c r="J40" s="619"/>
      <c r="K40" s="619"/>
      <c r="L40" s="620"/>
    </row>
    <row r="41" spans="1:12" ht="27" customHeight="1" x14ac:dyDescent="0.25">
      <c r="A41" s="492"/>
      <c r="B41" s="618"/>
      <c r="C41" s="619"/>
      <c r="D41" s="619"/>
      <c r="E41" s="619"/>
      <c r="F41" s="619"/>
      <c r="G41" s="619"/>
      <c r="H41" s="619"/>
      <c r="I41" s="619"/>
      <c r="J41" s="619"/>
      <c r="K41" s="619"/>
      <c r="L41" s="620"/>
    </row>
    <row r="42" spans="1:12" ht="27" customHeight="1" thickBot="1" x14ac:dyDescent="0.3">
      <c r="A42" s="492"/>
      <c r="B42" s="621"/>
      <c r="C42" s="622"/>
      <c r="D42" s="622"/>
      <c r="E42" s="622"/>
      <c r="F42" s="622"/>
      <c r="G42" s="622"/>
      <c r="H42" s="622"/>
      <c r="I42" s="622"/>
      <c r="J42" s="622"/>
      <c r="K42" s="622"/>
      <c r="L42" s="623"/>
    </row>
    <row r="43" spans="1:12" ht="15.75" customHeight="1" thickBot="1" x14ac:dyDescent="0.3">
      <c r="B43" s="624" t="s">
        <v>633</v>
      </c>
      <c r="C43" s="625"/>
      <c r="D43" s="625"/>
      <c r="E43" s="625"/>
      <c r="F43" s="625"/>
      <c r="G43" s="625"/>
      <c r="H43" s="625"/>
      <c r="I43" s="625"/>
      <c r="J43" s="625"/>
      <c r="K43" s="625"/>
      <c r="L43" s="626"/>
    </row>
    <row r="44" spans="1:12" ht="72" customHeight="1" x14ac:dyDescent="0.25">
      <c r="A44" s="627" t="s">
        <v>634</v>
      </c>
      <c r="B44" s="628" t="s">
        <v>28</v>
      </c>
      <c r="C44" s="629"/>
      <c r="D44" s="629"/>
      <c r="E44" s="629"/>
      <c r="F44" s="630">
        <v>1005177267</v>
      </c>
      <c r="G44" s="630"/>
      <c r="H44" s="630"/>
      <c r="I44" s="631"/>
      <c r="J44" s="631"/>
      <c r="K44" s="631"/>
      <c r="L44" s="632"/>
    </row>
    <row r="45" spans="1:12" ht="21" customHeight="1" x14ac:dyDescent="0.25">
      <c r="A45" s="627"/>
      <c r="B45" s="633" t="s">
        <v>635</v>
      </c>
      <c r="C45" s="634"/>
      <c r="D45" s="634"/>
      <c r="E45" s="634"/>
      <c r="F45" s="638" t="s">
        <v>636</v>
      </c>
      <c r="G45" s="638"/>
      <c r="H45" s="638"/>
      <c r="I45" s="636" t="s">
        <v>51</v>
      </c>
      <c r="J45" s="636"/>
      <c r="K45" s="636"/>
      <c r="L45" s="637"/>
    </row>
    <row r="46" spans="1:12" ht="72" customHeight="1" x14ac:dyDescent="0.25">
      <c r="A46" s="627"/>
      <c r="B46" s="639" t="s">
        <v>25</v>
      </c>
      <c r="C46" s="640"/>
      <c r="D46" s="640"/>
      <c r="E46" s="640"/>
      <c r="F46" s="641">
        <v>1005176008</v>
      </c>
      <c r="G46" s="641"/>
      <c r="H46" s="641"/>
      <c r="I46" s="642"/>
      <c r="J46" s="642"/>
      <c r="K46" s="642"/>
      <c r="L46" s="643"/>
    </row>
    <row r="47" spans="1:12" ht="21" customHeight="1" x14ac:dyDescent="0.25">
      <c r="A47" s="627"/>
      <c r="B47" s="635" t="s">
        <v>637</v>
      </c>
      <c r="C47" s="636"/>
      <c r="D47" s="636"/>
      <c r="E47" s="636"/>
      <c r="F47" s="636" t="s">
        <v>636</v>
      </c>
      <c r="G47" s="636"/>
      <c r="H47" s="636"/>
      <c r="I47" s="636" t="s">
        <v>51</v>
      </c>
      <c r="J47" s="636"/>
      <c r="K47" s="636"/>
      <c r="L47" s="637"/>
    </row>
    <row r="48" spans="1:12" ht="30" customHeight="1" thickBot="1" x14ac:dyDescent="0.3">
      <c r="B48" s="605" t="s">
        <v>638</v>
      </c>
      <c r="C48" s="606"/>
      <c r="D48" s="606"/>
      <c r="E48" s="606"/>
      <c r="F48" s="493"/>
      <c r="G48" s="493"/>
      <c r="H48" s="493"/>
      <c r="I48" s="493"/>
      <c r="J48" s="493"/>
      <c r="K48" s="493"/>
      <c r="L48" s="494"/>
    </row>
    <row r="49" spans="1:12" ht="14.25" customHeight="1" thickBot="1" x14ac:dyDescent="0.3">
      <c r="B49" s="495"/>
      <c r="C49" s="496"/>
      <c r="D49" s="496"/>
      <c r="E49" s="496"/>
      <c r="F49" s="497"/>
      <c r="G49" s="497"/>
      <c r="H49" s="497"/>
      <c r="I49" s="497"/>
      <c r="J49" s="497"/>
      <c r="K49" s="497"/>
      <c r="L49" s="498"/>
    </row>
    <row r="50" spans="1:12" ht="18" customHeight="1" x14ac:dyDescent="0.25">
      <c r="A50" s="492"/>
      <c r="B50" s="607" t="s">
        <v>639</v>
      </c>
      <c r="C50" s="608"/>
      <c r="D50" s="608"/>
      <c r="E50" s="608" t="s">
        <v>640</v>
      </c>
      <c r="F50" s="608"/>
      <c r="G50" s="608"/>
      <c r="H50" s="608" t="s">
        <v>641</v>
      </c>
      <c r="I50" s="608"/>
      <c r="J50" s="608"/>
      <c r="K50" s="608"/>
      <c r="L50" s="609"/>
    </row>
    <row r="51" spans="1:12" ht="30" customHeight="1" thickBot="1" x14ac:dyDescent="0.3">
      <c r="B51" s="610">
        <v>1345677775</v>
      </c>
      <c r="C51" s="611"/>
      <c r="D51" s="611"/>
      <c r="E51" s="612">
        <v>44381</v>
      </c>
      <c r="F51" s="611"/>
      <c r="G51" s="611"/>
      <c r="H51" s="613" t="s">
        <v>642</v>
      </c>
      <c r="I51" s="613"/>
      <c r="J51" s="613"/>
      <c r="K51" s="613"/>
      <c r="L51" s="614"/>
    </row>
    <row r="52" spans="1:12" x14ac:dyDescent="0.25">
      <c r="B52" s="499"/>
      <c r="C52" s="500"/>
      <c r="D52" s="500"/>
      <c r="E52" s="500"/>
      <c r="F52" s="500"/>
      <c r="G52" s="500"/>
      <c r="H52" s="588" t="s">
        <v>643</v>
      </c>
      <c r="I52" s="589"/>
      <c r="J52" s="589"/>
      <c r="K52" s="589"/>
      <c r="L52" s="590"/>
    </row>
    <row r="53" spans="1:12" x14ac:dyDescent="0.25">
      <c r="B53" s="597"/>
      <c r="C53" s="598"/>
      <c r="D53" s="598"/>
      <c r="E53" s="598"/>
      <c r="F53" s="598"/>
      <c r="G53" s="598"/>
      <c r="H53" s="591"/>
      <c r="I53" s="592"/>
      <c r="J53" s="592"/>
      <c r="K53" s="592"/>
      <c r="L53" s="593"/>
    </row>
    <row r="54" spans="1:12" x14ac:dyDescent="0.25">
      <c r="B54" s="597"/>
      <c r="C54" s="598"/>
      <c r="D54" s="598"/>
      <c r="E54" s="598"/>
      <c r="F54" s="598"/>
      <c r="G54" s="598"/>
      <c r="H54" s="591"/>
      <c r="I54" s="592"/>
      <c r="J54" s="592"/>
      <c r="K54" s="592"/>
      <c r="L54" s="593"/>
    </row>
    <row r="55" spans="1:12" x14ac:dyDescent="0.25">
      <c r="B55" s="501"/>
      <c r="C55" s="502"/>
      <c r="D55" s="502"/>
      <c r="E55" s="502"/>
      <c r="F55" s="502"/>
      <c r="G55" s="502"/>
      <c r="H55" s="591"/>
      <c r="I55" s="592"/>
      <c r="J55" s="592"/>
      <c r="K55" s="592"/>
      <c r="L55" s="593"/>
    </row>
    <row r="56" spans="1:12" ht="15.75" thickBot="1" x14ac:dyDescent="0.3">
      <c r="B56" s="501"/>
      <c r="C56" s="502"/>
      <c r="D56" s="502"/>
      <c r="E56" s="502"/>
      <c r="F56" s="502"/>
      <c r="G56" s="502"/>
      <c r="H56" s="594"/>
      <c r="I56" s="595"/>
      <c r="J56" s="595"/>
      <c r="K56" s="595"/>
      <c r="L56" s="596"/>
    </row>
    <row r="57" spans="1:12" ht="15" customHeight="1" x14ac:dyDescent="0.25">
      <c r="B57" s="599"/>
      <c r="C57" s="600"/>
      <c r="D57" s="600"/>
      <c r="E57" s="600"/>
      <c r="F57" s="600"/>
      <c r="G57" s="600"/>
      <c r="H57" s="600"/>
      <c r="I57" s="600"/>
      <c r="J57" s="600"/>
      <c r="K57" s="600"/>
      <c r="L57" s="601"/>
    </row>
    <row r="58" spans="1:12" ht="6.75" customHeight="1" x14ac:dyDescent="0.25">
      <c r="B58" s="599"/>
      <c r="C58" s="600"/>
      <c r="D58" s="600"/>
      <c r="E58" s="600"/>
      <c r="F58" s="600"/>
      <c r="G58" s="600"/>
      <c r="H58" s="600"/>
      <c r="I58" s="600"/>
      <c r="J58" s="600"/>
      <c r="K58" s="600"/>
      <c r="L58" s="601"/>
    </row>
    <row r="59" spans="1:12" x14ac:dyDescent="0.25">
      <c r="B59" s="599"/>
      <c r="C59" s="600"/>
      <c r="D59" s="600"/>
      <c r="E59" s="600"/>
      <c r="F59" s="600"/>
      <c r="G59" s="600"/>
      <c r="H59" s="600"/>
      <c r="I59" s="600"/>
      <c r="J59" s="600"/>
      <c r="K59" s="600"/>
      <c r="L59" s="601"/>
    </row>
    <row r="60" spans="1:12" x14ac:dyDescent="0.25">
      <c r="B60" s="599"/>
      <c r="C60" s="600"/>
      <c r="D60" s="600"/>
      <c r="E60" s="600"/>
      <c r="F60" s="600"/>
      <c r="G60" s="600"/>
      <c r="H60" s="600"/>
      <c r="I60" s="600"/>
      <c r="J60" s="600"/>
      <c r="K60" s="600"/>
      <c r="L60" s="601"/>
    </row>
    <row r="61" spans="1:12" x14ac:dyDescent="0.25">
      <c r="B61" s="599"/>
      <c r="C61" s="600"/>
      <c r="D61" s="600"/>
      <c r="E61" s="600"/>
      <c r="F61" s="600"/>
      <c r="G61" s="600"/>
      <c r="H61" s="600"/>
      <c r="I61" s="600"/>
      <c r="J61" s="600"/>
      <c r="K61" s="600"/>
      <c r="L61" s="601"/>
    </row>
    <row r="62" spans="1:12" x14ac:dyDescent="0.25">
      <c r="B62" s="599"/>
      <c r="C62" s="600"/>
      <c r="D62" s="600"/>
      <c r="E62" s="600"/>
      <c r="F62" s="600"/>
      <c r="G62" s="600"/>
      <c r="H62" s="600"/>
      <c r="I62" s="600"/>
      <c r="J62" s="600"/>
      <c r="K62" s="600"/>
      <c r="L62" s="601"/>
    </row>
    <row r="63" spans="1:12" ht="15.75" customHeight="1" thickBot="1" x14ac:dyDescent="0.3">
      <c r="B63" s="602"/>
      <c r="C63" s="603"/>
      <c r="D63" s="603"/>
      <c r="E63" s="603"/>
      <c r="F63" s="603"/>
      <c r="G63" s="603"/>
      <c r="H63" s="603"/>
      <c r="I63" s="603"/>
      <c r="J63" s="603"/>
      <c r="K63" s="603"/>
      <c r="L63" s="604"/>
    </row>
  </sheetData>
  <mergeCells count="74">
    <mergeCell ref="B15:L15"/>
    <mergeCell ref="B8:L8"/>
    <mergeCell ref="B9:L9"/>
    <mergeCell ref="B10:L10"/>
    <mergeCell ref="B12:L12"/>
    <mergeCell ref="B13:L13"/>
    <mergeCell ref="B24:E24"/>
    <mergeCell ref="F24:H24"/>
    <mergeCell ref="I24:L24"/>
    <mergeCell ref="B17:L17"/>
    <mergeCell ref="B18:L18"/>
    <mergeCell ref="B19:D19"/>
    <mergeCell ref="G19:J19"/>
    <mergeCell ref="K19:L19"/>
    <mergeCell ref="B20:L20"/>
    <mergeCell ref="B21:G21"/>
    <mergeCell ref="I21:L21"/>
    <mergeCell ref="B22:G22"/>
    <mergeCell ref="I22:L22"/>
    <mergeCell ref="B23:L23"/>
    <mergeCell ref="C25:D25"/>
    <mergeCell ref="E25:G25"/>
    <mergeCell ref="H25:L25"/>
    <mergeCell ref="A26:A27"/>
    <mergeCell ref="B26:G27"/>
    <mergeCell ref="H26:I27"/>
    <mergeCell ref="L26:L27"/>
    <mergeCell ref="B28:H28"/>
    <mergeCell ref="I28:L28"/>
    <mergeCell ref="B29:H29"/>
    <mergeCell ref="I29:L29"/>
    <mergeCell ref="B30:H30"/>
    <mergeCell ref="I30:L30"/>
    <mergeCell ref="B38:L38"/>
    <mergeCell ref="B31:H31"/>
    <mergeCell ref="I31:L31"/>
    <mergeCell ref="B32:H32"/>
    <mergeCell ref="I32:L32"/>
    <mergeCell ref="B33:H33"/>
    <mergeCell ref="I33:L33"/>
    <mergeCell ref="B34:H34"/>
    <mergeCell ref="I34:L34"/>
    <mergeCell ref="B35:L35"/>
    <mergeCell ref="B36:L36"/>
    <mergeCell ref="B37:L37"/>
    <mergeCell ref="A44:A47"/>
    <mergeCell ref="B44:E44"/>
    <mergeCell ref="F44:H44"/>
    <mergeCell ref="I44:L44"/>
    <mergeCell ref="B45:E45"/>
    <mergeCell ref="B47:E47"/>
    <mergeCell ref="F47:H47"/>
    <mergeCell ref="I47:L47"/>
    <mergeCell ref="F45:H45"/>
    <mergeCell ref="I45:L45"/>
    <mergeCell ref="B46:E46"/>
    <mergeCell ref="F46:H46"/>
    <mergeCell ref="I46:L46"/>
    <mergeCell ref="B39:L39"/>
    <mergeCell ref="B40:L40"/>
    <mergeCell ref="B41:L41"/>
    <mergeCell ref="B42:L42"/>
    <mergeCell ref="B43:L43"/>
    <mergeCell ref="H52:L56"/>
    <mergeCell ref="B53:G53"/>
    <mergeCell ref="B54:G54"/>
    <mergeCell ref="B57:L63"/>
    <mergeCell ref="B48:E48"/>
    <mergeCell ref="B50:D50"/>
    <mergeCell ref="E50:G50"/>
    <mergeCell ref="H50:L50"/>
    <mergeCell ref="B51:D51"/>
    <mergeCell ref="E51:G51"/>
    <mergeCell ref="H51:L51"/>
  </mergeCells>
  <pageMargins left="0.7" right="0.7" top="0.75" bottom="0.75" header="0.3" footer="0.3"/>
  <pageSetup paperSize="9" scale="6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B3:K62"/>
  <sheetViews>
    <sheetView zoomScale="75" workbookViewId="0">
      <selection activeCell="C5" sqref="C5:F5"/>
    </sheetView>
  </sheetViews>
  <sheetFormatPr baseColWidth="10" defaultColWidth="9" defaultRowHeight="15" x14ac:dyDescent="0.25"/>
  <cols>
    <col min="1" max="2" width="10" customWidth="1"/>
    <col min="3" max="3" width="11.7109375" customWidth="1"/>
    <col min="4" max="4" width="28.140625" customWidth="1"/>
    <col min="5" max="5" width="17.85546875" customWidth="1"/>
    <col min="6" max="6" width="17.5703125" customWidth="1"/>
    <col min="7" max="8" width="10"/>
    <col min="9" max="9" width="14.85546875" customWidth="1"/>
    <col min="10" max="256" width="10" customWidth="1"/>
  </cols>
  <sheetData>
    <row r="3" spans="2:9" x14ac:dyDescent="0.2">
      <c r="B3" s="1107" t="s">
        <v>346</v>
      </c>
      <c r="C3" s="1107"/>
      <c r="D3" s="1107"/>
      <c r="E3" s="1107"/>
      <c r="F3" s="1107"/>
      <c r="G3" s="1107"/>
      <c r="H3" s="1107"/>
      <c r="I3" s="1107"/>
    </row>
    <row r="4" spans="2:9" x14ac:dyDescent="0.2">
      <c r="B4" s="30"/>
      <c r="C4" s="30"/>
      <c r="D4" s="30"/>
      <c r="E4" s="30"/>
      <c r="F4" s="30"/>
      <c r="G4" s="30"/>
      <c r="H4" s="30"/>
      <c r="I4" s="30"/>
    </row>
    <row r="5" spans="2:9" x14ac:dyDescent="0.2">
      <c r="B5" s="30"/>
      <c r="C5" s="24" t="s">
        <v>10</v>
      </c>
      <c r="D5" s="24" t="s">
        <v>53</v>
      </c>
      <c r="E5" s="24" t="s">
        <v>13</v>
      </c>
      <c r="F5" s="24" t="s">
        <v>14</v>
      </c>
      <c r="G5" s="30"/>
      <c r="H5" s="30"/>
      <c r="I5" s="30"/>
    </row>
    <row r="6" spans="2:9" x14ac:dyDescent="0.2">
      <c r="B6" s="30"/>
      <c r="C6" s="30">
        <v>510912</v>
      </c>
      <c r="D6" s="30" t="s">
        <v>347</v>
      </c>
      <c r="E6" s="73">
        <v>200000</v>
      </c>
      <c r="F6" s="73"/>
      <c r="G6" s="30"/>
      <c r="H6" s="30"/>
      <c r="I6" s="30"/>
    </row>
    <row r="7" spans="2:9" x14ac:dyDescent="0.2">
      <c r="B7" s="30"/>
      <c r="C7" s="30">
        <v>240402</v>
      </c>
      <c r="D7" s="30" t="s">
        <v>154</v>
      </c>
      <c r="E7" s="73">
        <f>E6*19%</f>
        <v>38000</v>
      </c>
      <c r="F7" s="73"/>
      <c r="G7" s="30"/>
      <c r="H7" s="30"/>
      <c r="I7" s="30"/>
    </row>
    <row r="8" spans="2:9" x14ac:dyDescent="0.2">
      <c r="B8" s="30"/>
      <c r="C8" s="30">
        <v>242206</v>
      </c>
      <c r="D8" s="30" t="s">
        <v>155</v>
      </c>
      <c r="E8" s="73"/>
      <c r="F8" s="73">
        <f>E6*3.5%</f>
        <v>7000.0000000000009</v>
      </c>
      <c r="G8" s="30"/>
      <c r="H8" s="30"/>
      <c r="I8" s="30"/>
    </row>
    <row r="9" spans="2:9" x14ac:dyDescent="0.2">
      <c r="B9" s="30"/>
      <c r="C9" s="30">
        <v>240501</v>
      </c>
      <c r="D9" s="30" t="s">
        <v>156</v>
      </c>
      <c r="E9" s="73"/>
      <c r="F9" s="73">
        <f>E6*6/1000</f>
        <v>1200</v>
      </c>
      <c r="G9" s="30"/>
      <c r="H9" s="30"/>
      <c r="I9" s="30"/>
    </row>
    <row r="10" spans="2:9" x14ac:dyDescent="0.2">
      <c r="B10" s="30"/>
      <c r="C10" s="30">
        <v>110201</v>
      </c>
      <c r="D10" s="30" t="s">
        <v>86</v>
      </c>
      <c r="E10" s="73"/>
      <c r="F10" s="73">
        <f>E6+E7-F8-F9</f>
        <v>229800</v>
      </c>
      <c r="G10" s="30"/>
      <c r="H10" s="30"/>
      <c r="I10" s="30"/>
    </row>
    <row r="11" spans="2:9" x14ac:dyDescent="0.2">
      <c r="B11" s="30"/>
      <c r="C11" s="30"/>
      <c r="D11" s="30"/>
      <c r="E11" s="28"/>
      <c r="F11" s="28"/>
      <c r="G11" s="30"/>
      <c r="H11" s="30"/>
      <c r="I11" s="30"/>
    </row>
    <row r="12" spans="2:9" x14ac:dyDescent="0.25">
      <c r="B12" s="30"/>
      <c r="C12" s="30"/>
      <c r="D12" s="30" t="s">
        <v>139</v>
      </c>
      <c r="E12" s="29">
        <f>E6+E7</f>
        <v>238000</v>
      </c>
      <c r="F12" s="29">
        <f>F8+F9+F10</f>
        <v>238000</v>
      </c>
      <c r="G12" s="30"/>
      <c r="H12" s="30"/>
      <c r="I12" s="30"/>
    </row>
    <row r="14" spans="2:9" ht="33.75" x14ac:dyDescent="0.25">
      <c r="B14" s="901" t="s">
        <v>82</v>
      </c>
      <c r="C14" s="902"/>
      <c r="D14" s="902"/>
      <c r="E14" s="902"/>
      <c r="F14" s="902"/>
      <c r="G14" s="902"/>
      <c r="H14" s="902"/>
      <c r="I14" s="903"/>
    </row>
    <row r="15" spans="2:9" x14ac:dyDescent="0.25">
      <c r="B15" s="77"/>
      <c r="C15" s="78"/>
      <c r="D15" s="78"/>
      <c r="E15" s="78"/>
      <c r="F15" s="78"/>
      <c r="G15" s="78"/>
      <c r="H15" s="78"/>
      <c r="I15" s="79"/>
    </row>
    <row r="16" spans="2:9" x14ac:dyDescent="0.2">
      <c r="B16" s="82"/>
      <c r="C16" s="83"/>
      <c r="D16" s="83"/>
      <c r="E16" s="83"/>
      <c r="F16" s="840" t="s">
        <v>88</v>
      </c>
      <c r="G16" s="840"/>
      <c r="H16" s="840"/>
      <c r="I16" s="841"/>
    </row>
    <row r="17" spans="2:9" x14ac:dyDescent="0.2">
      <c r="B17" s="82"/>
      <c r="C17" s="83"/>
      <c r="D17" s="83"/>
      <c r="E17" s="83"/>
      <c r="F17" s="840"/>
      <c r="G17" s="840"/>
      <c r="H17" s="840"/>
      <c r="I17" s="841"/>
    </row>
    <row r="18" spans="2:9" x14ac:dyDescent="0.25">
      <c r="B18" s="82"/>
      <c r="C18" s="83"/>
      <c r="D18" s="83"/>
      <c r="E18" s="83"/>
      <c r="F18" s="860" t="s">
        <v>89</v>
      </c>
      <c r="G18" s="836"/>
      <c r="H18" s="837"/>
      <c r="I18" s="343">
        <v>10</v>
      </c>
    </row>
    <row r="19" spans="2:9" ht="38.25" customHeight="1" x14ac:dyDescent="0.2">
      <c r="B19" s="82"/>
      <c r="C19" s="83"/>
      <c r="D19" s="83"/>
      <c r="E19" s="83"/>
      <c r="F19" s="83"/>
      <c r="G19" s="83"/>
      <c r="H19" s="83"/>
      <c r="I19" s="90"/>
    </row>
    <row r="20" spans="2:9" x14ac:dyDescent="0.25">
      <c r="B20" s="344" t="s">
        <v>1</v>
      </c>
      <c r="C20" s="823" t="s">
        <v>2</v>
      </c>
      <c r="D20" s="843"/>
      <c r="E20" s="345" t="s">
        <v>3</v>
      </c>
      <c r="F20" s="346">
        <v>18</v>
      </c>
      <c r="G20" s="346">
        <v>10</v>
      </c>
      <c r="H20" s="346">
        <v>2021</v>
      </c>
      <c r="I20" s="98" t="s">
        <v>348</v>
      </c>
    </row>
    <row r="21" spans="2:9" x14ac:dyDescent="0.25">
      <c r="B21" s="821" t="s">
        <v>95</v>
      </c>
      <c r="C21" s="822"/>
      <c r="D21" s="823" t="s">
        <v>349</v>
      </c>
      <c r="E21" s="843"/>
      <c r="F21" s="844">
        <v>238000</v>
      </c>
      <c r="G21" s="847"/>
      <c r="H21" s="847"/>
      <c r="I21" s="845"/>
    </row>
    <row r="22" spans="2:9" x14ac:dyDescent="0.25">
      <c r="B22" s="821" t="s">
        <v>97</v>
      </c>
      <c r="C22" s="822"/>
      <c r="D22" s="823" t="s">
        <v>350</v>
      </c>
      <c r="E22" s="851"/>
      <c r="F22" s="823"/>
      <c r="G22" s="824"/>
      <c r="H22" s="824"/>
      <c r="I22" s="825"/>
    </row>
    <row r="23" spans="2:9" x14ac:dyDescent="0.25">
      <c r="B23" s="821" t="s">
        <v>99</v>
      </c>
      <c r="C23" s="822"/>
      <c r="D23" s="823" t="s">
        <v>484</v>
      </c>
      <c r="E23" s="843"/>
      <c r="F23" s="823"/>
      <c r="G23" s="824"/>
      <c r="H23" s="824"/>
      <c r="I23" s="825"/>
    </row>
    <row r="24" spans="2:9" x14ac:dyDescent="0.25">
      <c r="B24" s="103"/>
      <c r="C24" s="104"/>
      <c r="D24" s="104"/>
      <c r="E24" s="104"/>
      <c r="F24" s="105"/>
      <c r="G24" s="105"/>
      <c r="H24" s="105"/>
      <c r="I24" s="106"/>
    </row>
    <row r="25" spans="2:9" x14ac:dyDescent="0.25">
      <c r="B25" s="108" t="s">
        <v>148</v>
      </c>
      <c r="C25" s="346">
        <v>10</v>
      </c>
      <c r="D25" s="819" t="s">
        <v>102</v>
      </c>
      <c r="E25" s="820"/>
      <c r="F25" s="819" t="s">
        <v>103</v>
      </c>
      <c r="G25" s="820"/>
      <c r="H25" s="819" t="s">
        <v>104</v>
      </c>
      <c r="I25" s="846"/>
    </row>
    <row r="26" spans="2:9" x14ac:dyDescent="0.25">
      <c r="B26" s="838" t="s">
        <v>10</v>
      </c>
      <c r="C26" s="839"/>
      <c r="D26" s="848" t="s">
        <v>8</v>
      </c>
      <c r="E26" s="822"/>
      <c r="F26" s="848" t="s">
        <v>13</v>
      </c>
      <c r="G26" s="851"/>
      <c r="H26" s="832" t="s">
        <v>14</v>
      </c>
      <c r="I26" s="857"/>
    </row>
    <row r="27" spans="2:9" x14ac:dyDescent="0.2">
      <c r="B27" s="948">
        <f>C6</f>
        <v>510912</v>
      </c>
      <c r="C27" s="949"/>
      <c r="D27" s="823" t="str">
        <f>D6</f>
        <v>Acueducto, plantas y redes</v>
      </c>
      <c r="E27" s="824"/>
      <c r="F27" s="842">
        <f>E6</f>
        <v>200000</v>
      </c>
      <c r="G27" s="843"/>
      <c r="H27" s="844"/>
      <c r="I27" s="845"/>
    </row>
    <row r="28" spans="2:9" x14ac:dyDescent="0.2">
      <c r="B28" s="948">
        <f>C7</f>
        <v>240402</v>
      </c>
      <c r="C28" s="949"/>
      <c r="D28" s="823" t="str">
        <f>D7</f>
        <v>Iva descontable</v>
      </c>
      <c r="E28" s="824"/>
      <c r="F28" s="842">
        <f>E7</f>
        <v>38000</v>
      </c>
      <c r="G28" s="843"/>
      <c r="H28" s="844"/>
      <c r="I28" s="845"/>
    </row>
    <row r="29" spans="2:9" x14ac:dyDescent="0.25">
      <c r="B29" s="948">
        <f>C8</f>
        <v>242206</v>
      </c>
      <c r="C29" s="949"/>
      <c r="D29" s="823" t="str">
        <f>D8</f>
        <v xml:space="preserve">Rete fuente </v>
      </c>
      <c r="E29" s="824"/>
      <c r="F29" s="848"/>
      <c r="G29" s="851"/>
      <c r="H29" s="842">
        <f>F8</f>
        <v>7000.0000000000009</v>
      </c>
      <c r="I29" s="825"/>
    </row>
    <row r="30" spans="2:9" x14ac:dyDescent="0.25">
      <c r="B30" s="948">
        <f>C9</f>
        <v>240501</v>
      </c>
      <c r="C30" s="949"/>
      <c r="D30" s="823" t="str">
        <f>D9</f>
        <v xml:space="preserve">Reta ica </v>
      </c>
      <c r="E30" s="824"/>
      <c r="F30" s="848"/>
      <c r="G30" s="851"/>
      <c r="H30" s="842">
        <f>F9</f>
        <v>1200</v>
      </c>
      <c r="I30" s="825"/>
    </row>
    <row r="31" spans="2:9" x14ac:dyDescent="0.25">
      <c r="B31" s="948">
        <f>C10</f>
        <v>110201</v>
      </c>
      <c r="C31" s="949"/>
      <c r="D31" s="823" t="str">
        <f>D10</f>
        <v>Moneda nacional</v>
      </c>
      <c r="E31" s="824"/>
      <c r="F31" s="848"/>
      <c r="G31" s="851"/>
      <c r="H31" s="842">
        <f>F10</f>
        <v>229800</v>
      </c>
      <c r="I31" s="825"/>
    </row>
    <row r="32" spans="2:9" x14ac:dyDescent="0.25">
      <c r="B32" s="838"/>
      <c r="C32" s="839"/>
      <c r="D32" s="823"/>
      <c r="E32" s="824"/>
      <c r="F32" s="848"/>
      <c r="G32" s="851"/>
      <c r="H32" s="823"/>
      <c r="I32" s="825"/>
    </row>
    <row r="33" spans="2:11" x14ac:dyDescent="0.25">
      <c r="B33" s="838"/>
      <c r="C33" s="839"/>
      <c r="D33" s="823"/>
      <c r="E33" s="824"/>
      <c r="F33" s="848"/>
      <c r="G33" s="851"/>
      <c r="H33" s="823"/>
      <c r="I33" s="825"/>
    </row>
    <row r="34" spans="2:11" x14ac:dyDescent="0.25">
      <c r="B34" s="838"/>
      <c r="C34" s="839"/>
      <c r="D34" s="823"/>
      <c r="E34" s="824"/>
      <c r="F34" s="848"/>
      <c r="G34" s="851"/>
      <c r="H34" s="823"/>
      <c r="I34" s="825"/>
    </row>
    <row r="35" spans="2:11" x14ac:dyDescent="0.25">
      <c r="B35" s="838"/>
      <c r="C35" s="839"/>
      <c r="D35" s="823" t="s">
        <v>112</v>
      </c>
      <c r="E35" s="824"/>
      <c r="F35" s="900">
        <f>F27+F28</f>
        <v>238000</v>
      </c>
      <c r="G35" s="851"/>
      <c r="H35" s="900">
        <f>H29+H30+H31</f>
        <v>238000</v>
      </c>
      <c r="I35" s="917"/>
    </row>
    <row r="36" spans="2:11" x14ac:dyDescent="0.25">
      <c r="B36" s="838"/>
      <c r="C36" s="839"/>
      <c r="D36" s="823"/>
      <c r="E36" s="824"/>
      <c r="F36" s="848"/>
      <c r="G36" s="851"/>
      <c r="H36" s="823"/>
      <c r="I36" s="825"/>
    </row>
    <row r="37" spans="2:11" x14ac:dyDescent="0.25">
      <c r="B37" s="831" t="s">
        <v>113</v>
      </c>
      <c r="C37" s="832"/>
      <c r="D37" s="832" t="s">
        <v>114</v>
      </c>
      <c r="E37" s="832"/>
      <c r="F37" s="832"/>
      <c r="G37" s="832" t="s">
        <v>24</v>
      </c>
      <c r="H37" s="832"/>
      <c r="I37" s="857"/>
    </row>
    <row r="38" spans="2:11" ht="32.25" customHeight="1" x14ac:dyDescent="0.25">
      <c r="B38" s="879" t="s">
        <v>29</v>
      </c>
      <c r="C38" s="880"/>
      <c r="D38" s="864" t="s">
        <v>26</v>
      </c>
      <c r="E38" s="865"/>
      <c r="F38" s="866"/>
      <c r="G38" s="873"/>
      <c r="H38" s="874"/>
      <c r="I38" s="875"/>
    </row>
    <row r="39" spans="2:11" ht="28.5" customHeight="1" x14ac:dyDescent="0.25">
      <c r="B39" s="835" t="s">
        <v>115</v>
      </c>
      <c r="C39" s="836"/>
      <c r="D39" s="836"/>
      <c r="E39" s="836"/>
      <c r="F39" s="837"/>
      <c r="G39" s="876"/>
      <c r="H39" s="877"/>
      <c r="I39" s="878"/>
    </row>
    <row r="40" spans="2:11" ht="36" customHeight="1" x14ac:dyDescent="0.25">
      <c r="B40" s="887" t="s">
        <v>26</v>
      </c>
      <c r="C40" s="888"/>
      <c r="D40" s="888"/>
      <c r="E40" s="888"/>
      <c r="F40" s="889"/>
      <c r="G40" s="118" t="s">
        <v>49</v>
      </c>
      <c r="H40" s="118" t="s">
        <v>127</v>
      </c>
      <c r="I40" s="119"/>
    </row>
    <row r="44" spans="2:11" ht="15.75" x14ac:dyDescent="0.25">
      <c r="B44" s="869" t="s">
        <v>59</v>
      </c>
      <c r="C44" s="1111"/>
      <c r="D44" s="1111"/>
      <c r="E44" s="122"/>
      <c r="F44" s="122"/>
      <c r="G44" s="893" t="s">
        <v>356</v>
      </c>
      <c r="H44" s="893"/>
      <c r="I44" s="1110"/>
    </row>
    <row r="45" spans="2:11" x14ac:dyDescent="0.2">
      <c r="B45" s="1112"/>
      <c r="C45" s="1103"/>
      <c r="D45" s="1103"/>
      <c r="E45" s="51"/>
      <c r="F45" s="51"/>
      <c r="G45" s="51"/>
      <c r="H45" s="51"/>
      <c r="I45" s="123"/>
    </row>
    <row r="46" spans="2:11" x14ac:dyDescent="0.2">
      <c r="B46" s="829" t="s">
        <v>129</v>
      </c>
      <c r="C46" s="1104"/>
      <c r="D46" s="1104"/>
      <c r="E46" s="51"/>
      <c r="F46" s="51"/>
      <c r="G46" s="51"/>
      <c r="H46" s="51"/>
      <c r="I46" s="123"/>
    </row>
    <row r="47" spans="2:11" x14ac:dyDescent="0.2">
      <c r="B47" s="56"/>
      <c r="C47" s="51"/>
      <c r="D47" s="51"/>
      <c r="E47" s="51"/>
      <c r="F47" s="51"/>
      <c r="G47" s="51"/>
      <c r="H47" s="51"/>
      <c r="I47" s="123"/>
      <c r="K47" t="s">
        <v>364</v>
      </c>
    </row>
    <row r="48" spans="2:11" x14ac:dyDescent="0.2">
      <c r="B48" s="56"/>
      <c r="C48" s="51"/>
      <c r="D48" s="51"/>
      <c r="E48" s="51"/>
      <c r="F48" s="51"/>
      <c r="G48" s="51"/>
      <c r="H48" s="51"/>
      <c r="I48" s="123"/>
    </row>
    <row r="49" spans="2:9" x14ac:dyDescent="0.25">
      <c r="B49" s="867" t="s">
        <v>361</v>
      </c>
      <c r="C49" s="1108"/>
      <c r="D49" s="51"/>
      <c r="E49" s="51"/>
      <c r="F49" s="51"/>
      <c r="G49" s="51"/>
      <c r="H49" s="51"/>
      <c r="I49" s="123"/>
    </row>
    <row r="50" spans="2:9" x14ac:dyDescent="0.2">
      <c r="B50" s="56"/>
      <c r="C50" s="51"/>
      <c r="D50" s="51"/>
      <c r="E50" s="51"/>
      <c r="F50" s="51"/>
      <c r="G50" s="51"/>
      <c r="H50" s="51"/>
      <c r="I50" s="123"/>
    </row>
    <row r="51" spans="2:9" x14ac:dyDescent="0.2">
      <c r="B51" s="56"/>
      <c r="C51" s="51"/>
      <c r="D51" s="51"/>
      <c r="E51" s="51"/>
      <c r="F51" s="51"/>
      <c r="G51" s="51"/>
      <c r="H51" s="51"/>
      <c r="I51" s="123"/>
    </row>
    <row r="52" spans="2:9" x14ac:dyDescent="0.25">
      <c r="B52" s="862" t="s">
        <v>123</v>
      </c>
      <c r="C52" s="863"/>
      <c r="D52" s="830" t="s">
        <v>358</v>
      </c>
      <c r="E52" s="830"/>
      <c r="F52" s="830"/>
      <c r="G52" s="830"/>
      <c r="H52" s="830"/>
      <c r="I52" s="123"/>
    </row>
    <row r="53" spans="2:9" x14ac:dyDescent="0.2">
      <c r="B53" s="56"/>
      <c r="C53" s="51"/>
      <c r="D53" s="51"/>
      <c r="E53" s="51"/>
      <c r="F53" s="51"/>
      <c r="G53" s="51"/>
      <c r="H53" s="51"/>
      <c r="I53" s="123"/>
    </row>
    <row r="54" spans="2:9" x14ac:dyDescent="0.25">
      <c r="B54" s="862" t="s">
        <v>125</v>
      </c>
      <c r="C54" s="863"/>
      <c r="D54" s="868">
        <f>H35</f>
        <v>238000</v>
      </c>
      <c r="E54" s="868"/>
      <c r="F54" s="868"/>
      <c r="G54" s="868"/>
      <c r="H54" s="868"/>
      <c r="I54" s="123"/>
    </row>
    <row r="55" spans="2:9" x14ac:dyDescent="0.2">
      <c r="B55" s="56"/>
      <c r="C55" s="51"/>
      <c r="D55" s="51"/>
      <c r="E55" s="51"/>
      <c r="F55" s="51"/>
      <c r="G55" s="51"/>
      <c r="H55" s="51"/>
      <c r="I55" s="123"/>
    </row>
    <row r="56" spans="2:9" x14ac:dyDescent="0.2">
      <c r="B56" s="56"/>
      <c r="C56" s="51"/>
      <c r="D56" s="51"/>
      <c r="E56" s="51"/>
      <c r="F56" s="51"/>
      <c r="G56" s="51"/>
      <c r="H56" s="51"/>
      <c r="I56" s="123"/>
    </row>
    <row r="57" spans="2:9" x14ac:dyDescent="0.2">
      <c r="B57" s="56"/>
      <c r="C57" s="51"/>
      <c r="D57" s="51"/>
      <c r="E57" s="51"/>
      <c r="F57" s="51"/>
      <c r="G57" s="51"/>
      <c r="H57" s="51"/>
      <c r="I57" s="123"/>
    </row>
    <row r="58" spans="2:9" x14ac:dyDescent="0.2">
      <c r="B58" s="56"/>
      <c r="C58" s="51"/>
      <c r="D58" s="51"/>
      <c r="E58" s="51"/>
      <c r="F58" s="898" t="s">
        <v>26</v>
      </c>
      <c r="G58" s="898"/>
      <c r="H58" s="898"/>
      <c r="I58" s="123"/>
    </row>
    <row r="59" spans="2:9" x14ac:dyDescent="0.2">
      <c r="B59" s="56"/>
      <c r="C59" s="51"/>
      <c r="D59" s="51"/>
      <c r="E59" s="51"/>
      <c r="F59" s="899"/>
      <c r="G59" s="899"/>
      <c r="H59" s="899"/>
      <c r="I59" s="123"/>
    </row>
    <row r="60" spans="2:9" x14ac:dyDescent="0.25">
      <c r="B60" s="56"/>
      <c r="C60" s="51"/>
      <c r="D60" s="51"/>
      <c r="E60" s="51"/>
      <c r="F60" s="1109" t="s">
        <v>51</v>
      </c>
      <c r="G60" s="1109"/>
      <c r="H60" s="1109"/>
      <c r="I60" s="123"/>
    </row>
    <row r="61" spans="2:9" x14ac:dyDescent="0.2">
      <c r="B61" s="56"/>
      <c r="C61" s="51"/>
      <c r="D61" s="51"/>
      <c r="E61" s="51"/>
      <c r="F61" s="51"/>
      <c r="G61" s="51"/>
      <c r="H61" s="51"/>
      <c r="I61" s="123"/>
    </row>
    <row r="62" spans="2:9" x14ac:dyDescent="0.25">
      <c r="B62" s="148"/>
      <c r="C62" s="149"/>
      <c r="D62" s="149"/>
      <c r="E62" s="149"/>
      <c r="F62" s="149"/>
      <c r="G62" s="149"/>
      <c r="H62" s="149"/>
      <c r="I62" s="150"/>
    </row>
  </sheetData>
  <mergeCells count="79">
    <mergeCell ref="B31:C31"/>
    <mergeCell ref="D30:E30"/>
    <mergeCell ref="D31:E31"/>
    <mergeCell ref="H34:I34"/>
    <mergeCell ref="B30:C30"/>
    <mergeCell ref="F30:G30"/>
    <mergeCell ref="D34:E34"/>
    <mergeCell ref="F32:G32"/>
    <mergeCell ref="D33:E33"/>
    <mergeCell ref="H30:I30"/>
    <mergeCell ref="H32:I32"/>
    <mergeCell ref="F58:H59"/>
    <mergeCell ref="H31:I31"/>
    <mergeCell ref="D38:F38"/>
    <mergeCell ref="B37:C37"/>
    <mergeCell ref="F33:G33"/>
    <mergeCell ref="H33:I33"/>
    <mergeCell ref="B32:C32"/>
    <mergeCell ref="F36:G36"/>
    <mergeCell ref="D32:E32"/>
    <mergeCell ref="F34:G34"/>
    <mergeCell ref="B33:C33"/>
    <mergeCell ref="B34:C34"/>
    <mergeCell ref="B35:C35"/>
    <mergeCell ref="D35:E35"/>
    <mergeCell ref="D36:E36"/>
    <mergeCell ref="D37:F37"/>
    <mergeCell ref="F60:H60"/>
    <mergeCell ref="B29:C29"/>
    <mergeCell ref="H25:I25"/>
    <mergeCell ref="D23:E23"/>
    <mergeCell ref="C20:D20"/>
    <mergeCell ref="B21:C21"/>
    <mergeCell ref="D21:E21"/>
    <mergeCell ref="F21:I21"/>
    <mergeCell ref="D26:E26"/>
    <mergeCell ref="D28:E28"/>
    <mergeCell ref="D27:E27"/>
    <mergeCell ref="B39:F39"/>
    <mergeCell ref="F31:G31"/>
    <mergeCell ref="H36:I36"/>
    <mergeCell ref="G44:I44"/>
    <mergeCell ref="B44:D45"/>
    <mergeCell ref="B54:C54"/>
    <mergeCell ref="F35:G35"/>
    <mergeCell ref="D52:H52"/>
    <mergeCell ref="B40:F40"/>
    <mergeCell ref="B49:C49"/>
    <mergeCell ref="D54:H54"/>
    <mergeCell ref="G38:I39"/>
    <mergeCell ref="B38:C38"/>
    <mergeCell ref="H35:I35"/>
    <mergeCell ref="B36:C36"/>
    <mergeCell ref="B46:D46"/>
    <mergeCell ref="B52:C52"/>
    <mergeCell ref="G37:I37"/>
    <mergeCell ref="D29:E29"/>
    <mergeCell ref="H27:I27"/>
    <mergeCell ref="D25:E25"/>
    <mergeCell ref="F26:G26"/>
    <mergeCell ref="F28:G28"/>
    <mergeCell ref="F25:G25"/>
    <mergeCell ref="H29:I29"/>
    <mergeCell ref="B3:I3"/>
    <mergeCell ref="F29:G29"/>
    <mergeCell ref="F27:G27"/>
    <mergeCell ref="B27:C27"/>
    <mergeCell ref="D22:E22"/>
    <mergeCell ref="F18:H18"/>
    <mergeCell ref="F22:I22"/>
    <mergeCell ref="H28:I28"/>
    <mergeCell ref="B26:C26"/>
    <mergeCell ref="B28:C28"/>
    <mergeCell ref="B14:I14"/>
    <mergeCell ref="H26:I26"/>
    <mergeCell ref="F16:I17"/>
    <mergeCell ref="B23:C23"/>
    <mergeCell ref="F23:I23"/>
    <mergeCell ref="B22:C2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B2:Q61"/>
  <sheetViews>
    <sheetView zoomScale="68" workbookViewId="0">
      <selection activeCell="E9" sqref="E9"/>
    </sheetView>
  </sheetViews>
  <sheetFormatPr baseColWidth="10" defaultColWidth="9" defaultRowHeight="15" x14ac:dyDescent="0.25"/>
  <cols>
    <col min="1" max="1" width="10" customWidth="1"/>
    <col min="2" max="2" width="16.85546875" customWidth="1"/>
    <col min="3" max="3" width="32.28515625" customWidth="1"/>
    <col min="4" max="4" width="22.5703125" customWidth="1"/>
    <col min="5" max="5" width="18.5703125" customWidth="1"/>
    <col min="6" max="6" width="10"/>
    <col min="7" max="7" width="16.28515625" customWidth="1"/>
    <col min="8" max="8" width="10"/>
    <col min="9" max="9" width="14.28515625" customWidth="1"/>
    <col min="10" max="10" width="6.5703125" customWidth="1"/>
    <col min="11" max="11" width="15.42578125" customWidth="1"/>
    <col min="12" max="12" width="16.140625" customWidth="1"/>
    <col min="13" max="13" width="21.28515625" customWidth="1"/>
    <col min="14" max="14" width="14.42578125" customWidth="1"/>
    <col min="15" max="15" width="28.5703125" customWidth="1"/>
    <col min="16" max="16" width="18.7109375" customWidth="1"/>
    <col min="17" max="17" width="16.42578125" customWidth="1"/>
    <col min="18" max="256" width="10" customWidth="1"/>
  </cols>
  <sheetData>
    <row r="2" spans="2:17" x14ac:dyDescent="0.2">
      <c r="B2" s="1107" t="s">
        <v>584</v>
      </c>
      <c r="C2" s="1107"/>
      <c r="D2" s="1107"/>
      <c r="E2" s="1107"/>
      <c r="F2" s="1107"/>
      <c r="G2" s="1107"/>
    </row>
    <row r="3" spans="2:17" x14ac:dyDescent="0.2">
      <c r="B3" s="30"/>
      <c r="C3" s="30"/>
      <c r="D3" s="30"/>
      <c r="E3" s="30"/>
      <c r="F3" s="30"/>
      <c r="G3" s="30"/>
    </row>
    <row r="4" spans="2:17" x14ac:dyDescent="0.2">
      <c r="B4" s="30"/>
      <c r="C4" s="30"/>
      <c r="D4" s="30"/>
      <c r="E4" s="30"/>
      <c r="F4" s="30"/>
      <c r="G4" s="30"/>
    </row>
    <row r="5" spans="2:17" x14ac:dyDescent="0.2">
      <c r="B5" s="30"/>
      <c r="C5" s="30"/>
      <c r="D5" s="30"/>
      <c r="E5" s="30"/>
      <c r="F5" s="30"/>
      <c r="G5" s="30"/>
    </row>
    <row r="6" spans="2:17" x14ac:dyDescent="0.2">
      <c r="B6" s="24" t="s">
        <v>10</v>
      </c>
      <c r="C6" s="24" t="s">
        <v>53</v>
      </c>
      <c r="D6" s="24" t="s">
        <v>13</v>
      </c>
      <c r="E6" s="24" t="s">
        <v>14</v>
      </c>
      <c r="F6" s="30"/>
      <c r="G6" s="30"/>
    </row>
    <row r="7" spans="2:17" ht="34.5" customHeight="1" x14ac:dyDescent="0.2">
      <c r="B7" s="334">
        <v>120501</v>
      </c>
      <c r="C7" s="347" t="s">
        <v>359</v>
      </c>
      <c r="D7" s="335">
        <v>5000000</v>
      </c>
      <c r="E7" s="335"/>
      <c r="F7" s="30"/>
      <c r="G7" s="30"/>
    </row>
    <row r="8" spans="2:17" x14ac:dyDescent="0.2">
      <c r="B8" s="334">
        <v>240402</v>
      </c>
      <c r="C8" s="334" t="s">
        <v>360</v>
      </c>
      <c r="D8" s="335">
        <f>D7*0.5%/12</f>
        <v>2083.3333333333335</v>
      </c>
      <c r="E8" s="335"/>
      <c r="F8" s="30"/>
      <c r="G8" s="30"/>
    </row>
    <row r="9" spans="2:17" x14ac:dyDescent="0.2">
      <c r="B9" s="334">
        <v>1102</v>
      </c>
      <c r="C9" s="334" t="s">
        <v>334</v>
      </c>
      <c r="D9" s="335"/>
      <c r="E9" s="335">
        <f>D7+D8</f>
        <v>5002083.333333333</v>
      </c>
      <c r="F9" s="30"/>
      <c r="G9" s="30"/>
    </row>
    <row r="10" spans="2:17" x14ac:dyDescent="0.25">
      <c r="B10" s="334"/>
      <c r="C10" s="339" t="s">
        <v>139</v>
      </c>
      <c r="D10" s="340">
        <f>D7+D8</f>
        <v>5002083.333333333</v>
      </c>
      <c r="E10" s="340">
        <f>E9</f>
        <v>5002083.333333333</v>
      </c>
      <c r="F10" s="30"/>
      <c r="G10" s="30"/>
    </row>
    <row r="13" spans="2:17" x14ac:dyDescent="0.25">
      <c r="B13" s="31"/>
      <c r="C13" s="31"/>
      <c r="D13" s="31"/>
      <c r="E13" s="31"/>
      <c r="F13" s="31"/>
      <c r="G13" s="31"/>
      <c r="H13" s="31"/>
      <c r="I13" s="31"/>
    </row>
    <row r="14" spans="2:17" ht="33.75" x14ac:dyDescent="0.25">
      <c r="B14" s="901" t="s">
        <v>82</v>
      </c>
      <c r="C14" s="902"/>
      <c r="D14" s="902"/>
      <c r="E14" s="902"/>
      <c r="F14" s="902"/>
      <c r="G14" s="902"/>
      <c r="H14" s="902"/>
      <c r="I14" s="903"/>
      <c r="K14" s="152"/>
      <c r="L14" s="153"/>
      <c r="M14" s="153"/>
      <c r="N14" s="153"/>
      <c r="O14" s="153"/>
      <c r="P14" s="153"/>
      <c r="Q14" s="154"/>
    </row>
    <row r="15" spans="2:17" x14ac:dyDescent="0.25">
      <c r="B15" s="82"/>
      <c r="C15" s="83"/>
      <c r="D15" s="83"/>
      <c r="E15" s="83"/>
      <c r="F15" s="83"/>
      <c r="G15" s="83"/>
      <c r="H15" s="83"/>
      <c r="I15" s="90"/>
      <c r="K15" s="918"/>
      <c r="L15" s="919"/>
      <c r="M15" s="919"/>
      <c r="N15" s="155"/>
      <c r="O15" s="155"/>
      <c r="P15" s="155"/>
      <c r="Q15" s="156"/>
    </row>
    <row r="16" spans="2:17" x14ac:dyDescent="0.25">
      <c r="B16" s="82"/>
      <c r="C16" s="83"/>
      <c r="D16" s="83"/>
      <c r="E16" s="83"/>
      <c r="F16" s="840" t="s">
        <v>88</v>
      </c>
      <c r="G16" s="840"/>
      <c r="H16" s="840"/>
      <c r="I16" s="841"/>
      <c r="K16" s="918"/>
      <c r="L16" s="919"/>
      <c r="M16" s="919"/>
      <c r="N16" s="155"/>
      <c r="O16" s="155"/>
      <c r="P16" s="155"/>
      <c r="Q16" s="156"/>
    </row>
    <row r="17" spans="2:17" ht="30" x14ac:dyDescent="0.45">
      <c r="B17" s="82"/>
      <c r="C17" s="83"/>
      <c r="D17" s="83"/>
      <c r="E17" s="83"/>
      <c r="F17" s="840"/>
      <c r="G17" s="840"/>
      <c r="H17" s="840"/>
      <c r="I17" s="841"/>
      <c r="K17" s="157"/>
      <c r="L17" s="158"/>
      <c r="M17" s="158"/>
      <c r="N17" s="159"/>
      <c r="O17" s="159"/>
      <c r="P17" s="159"/>
      <c r="Q17" s="156"/>
    </row>
    <row r="18" spans="2:17" ht="27.75" x14ac:dyDescent="0.4">
      <c r="B18" s="82"/>
      <c r="C18" s="83"/>
      <c r="D18" s="83"/>
      <c r="E18" s="83"/>
      <c r="F18" s="860" t="s">
        <v>89</v>
      </c>
      <c r="G18" s="836"/>
      <c r="H18" s="837"/>
      <c r="I18" s="348">
        <v>11</v>
      </c>
      <c r="K18" s="160"/>
      <c r="L18" s="956"/>
      <c r="M18" s="746"/>
      <c r="N18" s="159"/>
      <c r="O18" s="159"/>
      <c r="P18" s="159"/>
      <c r="Q18" s="257"/>
    </row>
    <row r="19" spans="2:17" x14ac:dyDescent="0.25">
      <c r="B19" s="82"/>
      <c r="C19" s="83"/>
      <c r="D19" s="83"/>
      <c r="E19" s="83"/>
      <c r="F19" s="83"/>
      <c r="G19" s="83"/>
      <c r="H19" s="83"/>
      <c r="I19" s="90"/>
      <c r="K19" s="160"/>
      <c r="L19" s="161" t="s">
        <v>178</v>
      </c>
      <c r="M19" s="349" t="s">
        <v>363</v>
      </c>
      <c r="N19" s="350"/>
      <c r="O19" s="162" t="s">
        <v>3</v>
      </c>
      <c r="P19" s="163">
        <v>44488</v>
      </c>
      <c r="Q19" s="257"/>
    </row>
    <row r="20" spans="2:17" x14ac:dyDescent="0.25">
      <c r="B20" s="351" t="s">
        <v>1</v>
      </c>
      <c r="C20" s="823" t="s">
        <v>2</v>
      </c>
      <c r="D20" s="843"/>
      <c r="E20" s="352" t="s">
        <v>3</v>
      </c>
      <c r="F20" s="353">
        <v>19</v>
      </c>
      <c r="G20" s="353">
        <v>10</v>
      </c>
      <c r="H20" s="353">
        <v>2021</v>
      </c>
      <c r="I20" s="98" t="s">
        <v>348</v>
      </c>
      <c r="K20" s="160"/>
      <c r="L20" s="164" t="s">
        <v>158</v>
      </c>
      <c r="M20" s="349" t="s">
        <v>367</v>
      </c>
      <c r="N20" s="350"/>
      <c r="O20" s="162" t="s">
        <v>144</v>
      </c>
      <c r="P20" s="165">
        <v>1</v>
      </c>
      <c r="Q20" s="257"/>
    </row>
    <row r="21" spans="2:17" x14ac:dyDescent="0.25">
      <c r="B21" s="821" t="s">
        <v>95</v>
      </c>
      <c r="C21" s="822"/>
      <c r="D21" s="823" t="s">
        <v>351</v>
      </c>
      <c r="E21" s="843"/>
      <c r="F21" s="844">
        <f>E10</f>
        <v>5002083.333333333</v>
      </c>
      <c r="G21" s="847"/>
      <c r="H21" s="847"/>
      <c r="I21" s="845"/>
      <c r="K21" s="160"/>
      <c r="L21" s="161" t="s">
        <v>179</v>
      </c>
      <c r="M21" s="349">
        <v>6102345</v>
      </c>
      <c r="N21" s="350"/>
      <c r="O21" s="166"/>
      <c r="P21" s="166"/>
      <c r="Q21" s="257"/>
    </row>
    <row r="22" spans="2:17" x14ac:dyDescent="0.25">
      <c r="B22" s="821" t="s">
        <v>97</v>
      </c>
      <c r="C22" s="822"/>
      <c r="D22" s="823" t="s">
        <v>362</v>
      </c>
      <c r="E22" s="851"/>
      <c r="F22" s="823"/>
      <c r="G22" s="824"/>
      <c r="H22" s="824"/>
      <c r="I22" s="825"/>
      <c r="K22" s="160"/>
      <c r="L22" s="164" t="s">
        <v>160</v>
      </c>
      <c r="M22" s="271" t="s">
        <v>368</v>
      </c>
      <c r="N22" s="350"/>
      <c r="O22" s="166"/>
      <c r="P22" s="166"/>
      <c r="Q22" s="257"/>
    </row>
    <row r="23" spans="2:17" x14ac:dyDescent="0.25">
      <c r="B23" s="821" t="s">
        <v>99</v>
      </c>
      <c r="C23" s="822"/>
      <c r="D23" s="823" t="s">
        <v>485</v>
      </c>
      <c r="E23" s="824"/>
      <c r="F23" s="824"/>
      <c r="G23" s="824"/>
      <c r="H23" s="824"/>
      <c r="I23" s="825"/>
      <c r="K23" s="160"/>
      <c r="L23" s="166"/>
      <c r="M23" s="166"/>
      <c r="N23" s="166"/>
      <c r="O23" s="166"/>
      <c r="P23" s="166"/>
      <c r="Q23" s="257"/>
    </row>
    <row r="24" spans="2:17" ht="15.75" x14ac:dyDescent="0.25">
      <c r="B24" s="103"/>
      <c r="C24" s="104"/>
      <c r="D24" s="104"/>
      <c r="E24" s="104"/>
      <c r="F24" s="105"/>
      <c r="G24" s="105"/>
      <c r="H24" s="105"/>
      <c r="I24" s="106"/>
      <c r="K24" s="160"/>
      <c r="L24" s="920" t="s">
        <v>100</v>
      </c>
      <c r="M24" s="746"/>
      <c r="N24" s="166"/>
      <c r="O24" s="167"/>
      <c r="P24" s="166"/>
      <c r="Q24" s="257"/>
    </row>
    <row r="25" spans="2:17" x14ac:dyDescent="0.25">
      <c r="B25" s="108" t="s">
        <v>148</v>
      </c>
      <c r="C25" s="353" t="s">
        <v>50</v>
      </c>
      <c r="D25" s="819" t="s">
        <v>102</v>
      </c>
      <c r="E25" s="820"/>
      <c r="F25" s="819" t="s">
        <v>103</v>
      </c>
      <c r="G25" s="820"/>
      <c r="H25" s="819" t="s">
        <v>104</v>
      </c>
      <c r="I25" s="846"/>
      <c r="K25" s="160"/>
      <c r="L25" s="852" t="s">
        <v>82</v>
      </c>
      <c r="M25" s="853"/>
      <c r="N25" s="166"/>
      <c r="O25" s="167"/>
      <c r="P25" s="166"/>
      <c r="Q25" s="257"/>
    </row>
    <row r="26" spans="2:17" x14ac:dyDescent="0.25">
      <c r="B26" s="838" t="s">
        <v>10</v>
      </c>
      <c r="C26" s="839"/>
      <c r="D26" s="848" t="s">
        <v>8</v>
      </c>
      <c r="E26" s="822"/>
      <c r="F26" s="848" t="s">
        <v>13</v>
      </c>
      <c r="G26" s="851"/>
      <c r="H26" s="832" t="s">
        <v>14</v>
      </c>
      <c r="I26" s="857"/>
      <c r="K26" s="160"/>
      <c r="L26" s="852" t="s">
        <v>136</v>
      </c>
      <c r="M26" s="853"/>
      <c r="N26" s="166"/>
      <c r="O26" s="167"/>
      <c r="P26" s="166"/>
      <c r="Q26" s="257"/>
    </row>
    <row r="27" spans="2:17" x14ac:dyDescent="0.2">
      <c r="B27" s="948" t="str">
        <f>C6</f>
        <v>CUENTA</v>
      </c>
      <c r="C27" s="949"/>
      <c r="D27" s="823" t="str">
        <f>D6</f>
        <v>DEBE</v>
      </c>
      <c r="E27" s="824"/>
      <c r="F27" s="842" t="str">
        <f>E6</f>
        <v>HABER</v>
      </c>
      <c r="G27" s="843"/>
      <c r="H27" s="844"/>
      <c r="I27" s="845"/>
      <c r="K27" s="160"/>
      <c r="L27" s="852">
        <v>3212589438</v>
      </c>
      <c r="M27" s="853"/>
      <c r="N27" s="166"/>
      <c r="O27" s="167"/>
      <c r="P27" s="166"/>
      <c r="Q27" s="257"/>
    </row>
    <row r="28" spans="2:17" x14ac:dyDescent="0.2">
      <c r="B28" s="948">
        <f>B7</f>
        <v>120501</v>
      </c>
      <c r="C28" s="949"/>
      <c r="D28" s="823" t="str">
        <f>C7</f>
        <v>Certificados de deposito a termino CDT</v>
      </c>
      <c r="E28" s="824"/>
      <c r="F28" s="842">
        <f>D7</f>
        <v>5000000</v>
      </c>
      <c r="G28" s="843"/>
      <c r="H28" s="844"/>
      <c r="I28" s="845"/>
      <c r="K28" s="160"/>
      <c r="L28" s="967" t="s">
        <v>137</v>
      </c>
      <c r="M28" s="853"/>
      <c r="N28" s="166"/>
      <c r="O28" s="167"/>
      <c r="P28" s="168"/>
      <c r="Q28" s="257"/>
    </row>
    <row r="29" spans="2:17" x14ac:dyDescent="0.2">
      <c r="B29" s="948">
        <f>B8</f>
        <v>240402</v>
      </c>
      <c r="C29" s="949"/>
      <c r="D29" s="823" t="str">
        <f>C8</f>
        <v xml:space="preserve">Iva </v>
      </c>
      <c r="E29" s="824"/>
      <c r="F29" s="842">
        <f>D8</f>
        <v>2083.3333333333335</v>
      </c>
      <c r="G29" s="843"/>
      <c r="H29" s="842"/>
      <c r="I29" s="825"/>
      <c r="K29" s="160"/>
      <c r="L29" s="167"/>
      <c r="M29" s="166"/>
      <c r="N29" s="166"/>
      <c r="O29" s="166"/>
      <c r="P29" s="166"/>
      <c r="Q29" s="257"/>
    </row>
    <row r="30" spans="2:17" x14ac:dyDescent="0.25">
      <c r="B30" s="948">
        <f>B9</f>
        <v>1102</v>
      </c>
      <c r="C30" s="949"/>
      <c r="D30" s="823" t="str">
        <f>C9</f>
        <v xml:space="preserve">Bancos </v>
      </c>
      <c r="E30" s="824"/>
      <c r="F30" s="848"/>
      <c r="G30" s="851"/>
      <c r="H30" s="842">
        <f>E9</f>
        <v>5002083.333333333</v>
      </c>
      <c r="I30" s="825"/>
      <c r="K30" s="160"/>
      <c r="L30" s="166"/>
      <c r="M30" s="166"/>
      <c r="N30" s="166"/>
      <c r="O30" s="166"/>
      <c r="P30" s="166"/>
      <c r="Q30" s="257"/>
    </row>
    <row r="31" spans="2:17" x14ac:dyDescent="0.25">
      <c r="B31" s="948"/>
      <c r="C31" s="949"/>
      <c r="D31" s="823"/>
      <c r="E31" s="824"/>
      <c r="F31" s="848"/>
      <c r="G31" s="851"/>
      <c r="H31" s="842"/>
      <c r="I31" s="825"/>
      <c r="K31" s="160"/>
      <c r="L31" s="925" t="s">
        <v>105</v>
      </c>
      <c r="M31" s="759"/>
      <c r="N31" s="759"/>
      <c r="O31" s="759"/>
      <c r="P31" s="759"/>
      <c r="Q31" s="257"/>
    </row>
    <row r="32" spans="2:17" x14ac:dyDescent="0.25">
      <c r="B32" s="838"/>
      <c r="C32" s="839"/>
      <c r="D32" s="823"/>
      <c r="E32" s="824"/>
      <c r="F32" s="848"/>
      <c r="G32" s="851"/>
      <c r="H32" s="823"/>
      <c r="I32" s="825"/>
      <c r="K32" s="160"/>
      <c r="L32" s="169" t="s">
        <v>106</v>
      </c>
      <c r="M32" s="169" t="s">
        <v>107</v>
      </c>
      <c r="N32" s="169" t="s">
        <v>108</v>
      </c>
      <c r="O32" s="169" t="s">
        <v>109</v>
      </c>
      <c r="P32" s="169" t="s">
        <v>110</v>
      </c>
      <c r="Q32" s="257"/>
    </row>
    <row r="33" spans="2:17" x14ac:dyDescent="0.25">
      <c r="B33" s="838"/>
      <c r="C33" s="839"/>
      <c r="D33" s="823"/>
      <c r="E33" s="824"/>
      <c r="F33" s="848"/>
      <c r="G33" s="851"/>
      <c r="H33" s="823"/>
      <c r="I33" s="825"/>
      <c r="K33" s="160"/>
      <c r="L33" s="170"/>
      <c r="M33" s="171" t="s">
        <v>369</v>
      </c>
      <c r="N33" s="172">
        <v>1</v>
      </c>
      <c r="O33" s="173">
        <f>D7</f>
        <v>5000000</v>
      </c>
      <c r="P33" s="173">
        <f>O33</f>
        <v>5000000</v>
      </c>
      <c r="Q33" s="257"/>
    </row>
    <row r="34" spans="2:17" x14ac:dyDescent="0.25">
      <c r="B34" s="838"/>
      <c r="C34" s="839"/>
      <c r="D34" s="823"/>
      <c r="E34" s="824"/>
      <c r="F34" s="848"/>
      <c r="G34" s="851"/>
      <c r="H34" s="823"/>
      <c r="I34" s="825"/>
      <c r="K34" s="160"/>
      <c r="L34" s="170"/>
      <c r="M34" s="171"/>
      <c r="N34" s="172"/>
      <c r="O34" s="174"/>
      <c r="P34" s="173"/>
      <c r="Q34" s="257"/>
    </row>
    <row r="35" spans="2:17" x14ac:dyDescent="0.25">
      <c r="B35" s="838"/>
      <c r="C35" s="839"/>
      <c r="D35" s="823" t="s">
        <v>112</v>
      </c>
      <c r="E35" s="824"/>
      <c r="F35" s="900">
        <f>F28+F29</f>
        <v>5002083.333333333</v>
      </c>
      <c r="G35" s="851"/>
      <c r="H35" s="900">
        <f>H29+H30+H31</f>
        <v>5002083.333333333</v>
      </c>
      <c r="I35" s="917"/>
      <c r="K35" s="160"/>
      <c r="L35" s="170"/>
      <c r="M35" s="171"/>
      <c r="N35" s="172"/>
      <c r="O35" s="174"/>
      <c r="P35" s="173"/>
      <c r="Q35" s="257"/>
    </row>
    <row r="36" spans="2:17" x14ac:dyDescent="0.25">
      <c r="B36" s="838"/>
      <c r="C36" s="839"/>
      <c r="D36" s="823"/>
      <c r="E36" s="824"/>
      <c r="F36" s="848"/>
      <c r="G36" s="851"/>
      <c r="H36" s="823"/>
      <c r="I36" s="825"/>
      <c r="K36" s="160"/>
      <c r="L36" s="170"/>
      <c r="M36" s="171"/>
      <c r="N36" s="172"/>
      <c r="O36" s="174"/>
      <c r="P36" s="173"/>
      <c r="Q36" s="257"/>
    </row>
    <row r="37" spans="2:17" x14ac:dyDescent="0.25">
      <c r="B37" s="831" t="s">
        <v>113</v>
      </c>
      <c r="C37" s="832"/>
      <c r="D37" s="832" t="s">
        <v>114</v>
      </c>
      <c r="E37" s="832"/>
      <c r="F37" s="832"/>
      <c r="G37" s="832" t="s">
        <v>24</v>
      </c>
      <c r="H37" s="832"/>
      <c r="I37" s="857"/>
      <c r="K37" s="160"/>
      <c r="L37" s="170"/>
      <c r="M37" s="171"/>
      <c r="N37" s="172"/>
      <c r="O37" s="174"/>
      <c r="P37" s="173"/>
      <c r="Q37" s="257"/>
    </row>
    <row r="38" spans="2:17" ht="24.75" x14ac:dyDescent="0.2">
      <c r="B38" s="879" t="s">
        <v>29</v>
      </c>
      <c r="C38" s="880"/>
      <c r="D38" s="864" t="s">
        <v>26</v>
      </c>
      <c r="E38" s="865"/>
      <c r="F38" s="866"/>
      <c r="G38" s="873"/>
      <c r="H38" s="874"/>
      <c r="I38" s="875"/>
      <c r="K38" s="160"/>
      <c r="L38" s="170"/>
      <c r="M38" s="171"/>
      <c r="N38" s="172"/>
      <c r="O38" s="174"/>
      <c r="P38" s="275"/>
      <c r="Q38" s="257"/>
    </row>
    <row r="39" spans="2:17" ht="39" customHeight="1" x14ac:dyDescent="0.25">
      <c r="B39" s="835" t="s">
        <v>115</v>
      </c>
      <c r="C39" s="836"/>
      <c r="D39" s="836"/>
      <c r="E39" s="836"/>
      <c r="F39" s="837"/>
      <c r="G39" s="876"/>
      <c r="H39" s="877"/>
      <c r="I39" s="878"/>
      <c r="K39" s="160"/>
      <c r="L39" s="170"/>
      <c r="M39" s="171"/>
      <c r="N39" s="171"/>
      <c r="O39" s="276"/>
      <c r="P39" s="277">
        <f>P33</f>
        <v>5000000</v>
      </c>
      <c r="Q39" s="257"/>
    </row>
    <row r="40" spans="2:17" ht="21.75" x14ac:dyDescent="0.25">
      <c r="B40" s="887" t="s">
        <v>26</v>
      </c>
      <c r="C40" s="888"/>
      <c r="D40" s="888"/>
      <c r="E40" s="888"/>
      <c r="F40" s="889"/>
      <c r="G40" s="118" t="s">
        <v>49</v>
      </c>
      <c r="H40" s="118" t="s">
        <v>127</v>
      </c>
      <c r="I40" s="354" t="s">
        <v>363</v>
      </c>
      <c r="K40" s="160"/>
      <c r="L40" s="166"/>
      <c r="M40" s="166"/>
      <c r="N40" s="166"/>
      <c r="O40" s="166"/>
      <c r="P40" s="166"/>
      <c r="Q40" s="257"/>
    </row>
    <row r="41" spans="2:17" ht="18" x14ac:dyDescent="0.25">
      <c r="K41" s="1116" t="s">
        <v>116</v>
      </c>
      <c r="L41" s="872"/>
      <c r="M41" s="175"/>
      <c r="N41" s="166"/>
      <c r="O41" s="166"/>
      <c r="P41" s="166"/>
      <c r="Q41" s="257"/>
    </row>
    <row r="42" spans="2:17" x14ac:dyDescent="0.25">
      <c r="K42" s="1115"/>
      <c r="L42" s="746"/>
      <c r="M42" s="350"/>
      <c r="N42" s="166"/>
      <c r="O42" s="176" t="s">
        <v>117</v>
      </c>
      <c r="P42" s="177">
        <f>P39</f>
        <v>5000000</v>
      </c>
      <c r="Q42" s="257"/>
    </row>
    <row r="43" spans="2:17" ht="15.75" x14ac:dyDescent="0.25">
      <c r="B43" s="869"/>
      <c r="C43" s="870"/>
      <c r="D43" s="870"/>
      <c r="E43" s="122"/>
      <c r="F43" s="122"/>
      <c r="G43" s="893" t="s">
        <v>118</v>
      </c>
      <c r="H43" s="894"/>
      <c r="I43" s="895"/>
      <c r="K43" s="1114" t="s">
        <v>370</v>
      </c>
      <c r="L43" s="927"/>
      <c r="M43" s="350"/>
      <c r="N43" s="166"/>
      <c r="O43" s="176" t="s">
        <v>120</v>
      </c>
      <c r="P43" s="178">
        <f>P42*0.5%/12</f>
        <v>2083.3333333333335</v>
      </c>
      <c r="Q43" s="257"/>
    </row>
    <row r="44" spans="2:17" x14ac:dyDescent="0.25">
      <c r="B44" s="871"/>
      <c r="C44" s="872"/>
      <c r="D44" s="872"/>
      <c r="E44" s="51"/>
      <c r="F44" s="51"/>
      <c r="G44" s="51"/>
      <c r="H44" s="51"/>
      <c r="I44" s="123"/>
      <c r="K44" s="1114"/>
      <c r="L44" s="927"/>
      <c r="M44" s="350"/>
      <c r="N44" s="166"/>
      <c r="O44" s="176"/>
      <c r="P44" s="177"/>
      <c r="Q44" s="257"/>
    </row>
    <row r="45" spans="2:17" x14ac:dyDescent="0.25">
      <c r="B45" s="829"/>
      <c r="C45" s="746"/>
      <c r="D45" s="746"/>
      <c r="E45" s="51"/>
      <c r="F45" s="869" t="s">
        <v>351</v>
      </c>
      <c r="G45" s="870"/>
      <c r="H45" s="870"/>
      <c r="I45" s="123"/>
      <c r="K45" s="355"/>
      <c r="L45" s="179"/>
      <c r="M45" s="179"/>
      <c r="N45" s="166"/>
      <c r="O45" s="180"/>
      <c r="P45" s="181"/>
      <c r="Q45" s="257"/>
    </row>
    <row r="46" spans="2:17" x14ac:dyDescent="0.25">
      <c r="B46" s="56"/>
      <c r="C46" s="51"/>
      <c r="D46" s="51"/>
      <c r="E46" s="51"/>
      <c r="F46" s="871"/>
      <c r="G46" s="872"/>
      <c r="H46" s="872"/>
      <c r="I46" s="123"/>
      <c r="K46" s="160"/>
      <c r="L46" s="166"/>
      <c r="M46" s="166"/>
      <c r="N46" s="166"/>
      <c r="O46" s="176" t="s">
        <v>122</v>
      </c>
      <c r="P46" s="182">
        <f>P42+P43</f>
        <v>5002083.333333333</v>
      </c>
      <c r="Q46" s="257"/>
    </row>
    <row r="47" spans="2:17" x14ac:dyDescent="0.2">
      <c r="B47" s="56"/>
      <c r="C47" s="51"/>
      <c r="D47" s="51"/>
      <c r="E47" s="51"/>
      <c r="F47" s="829" t="s">
        <v>365</v>
      </c>
      <c r="G47" s="746"/>
      <c r="H47" s="746"/>
      <c r="I47" s="123"/>
      <c r="K47" s="160"/>
      <c r="L47" s="166"/>
      <c r="M47" s="166"/>
      <c r="N47" s="166"/>
      <c r="O47" s="166"/>
      <c r="P47" s="166"/>
      <c r="Q47" s="257"/>
    </row>
    <row r="48" spans="2:17" x14ac:dyDescent="0.25">
      <c r="B48" s="867" t="s">
        <v>357</v>
      </c>
      <c r="C48" s="746"/>
      <c r="D48" s="51"/>
      <c r="E48" s="51"/>
      <c r="F48" s="51"/>
      <c r="G48" s="51"/>
      <c r="H48" s="51"/>
      <c r="I48" s="123"/>
      <c r="K48" s="262"/>
      <c r="L48" s="263"/>
      <c r="M48" s="263"/>
      <c r="N48" s="263"/>
      <c r="O48" s="263"/>
      <c r="P48" s="263"/>
      <c r="Q48" s="264"/>
    </row>
    <row r="49" spans="2:9" x14ac:dyDescent="0.2">
      <c r="B49" s="56"/>
      <c r="C49" s="51"/>
      <c r="D49" s="51"/>
      <c r="E49" s="51"/>
      <c r="F49" s="51"/>
      <c r="G49" s="51"/>
      <c r="H49" s="51"/>
      <c r="I49" s="123"/>
    </row>
    <row r="50" spans="2:9" x14ac:dyDescent="0.2">
      <c r="B50" s="56"/>
      <c r="C50" s="51"/>
      <c r="D50" s="51"/>
      <c r="E50" s="51"/>
      <c r="F50" s="51"/>
      <c r="G50" s="51"/>
      <c r="H50" s="51"/>
      <c r="I50" s="123"/>
    </row>
    <row r="51" spans="2:9" x14ac:dyDescent="0.25">
      <c r="B51" s="862" t="s">
        <v>123</v>
      </c>
      <c r="C51" s="863"/>
      <c r="D51" s="830" t="s">
        <v>366</v>
      </c>
      <c r="E51" s="830"/>
      <c r="F51" s="830"/>
      <c r="G51" s="830"/>
      <c r="H51" s="830"/>
      <c r="I51" s="123"/>
    </row>
    <row r="52" spans="2:9" x14ac:dyDescent="0.2">
      <c r="B52" s="56"/>
      <c r="C52" s="51"/>
      <c r="D52" s="51"/>
      <c r="E52" s="51"/>
      <c r="F52" s="51"/>
      <c r="G52" s="51"/>
      <c r="H52" s="51"/>
      <c r="I52" s="123"/>
    </row>
    <row r="53" spans="2:9" x14ac:dyDescent="0.25">
      <c r="B53" s="862" t="s">
        <v>125</v>
      </c>
      <c r="C53" s="863"/>
      <c r="D53" s="868">
        <f>H35</f>
        <v>5002083.333333333</v>
      </c>
      <c r="E53" s="868"/>
      <c r="F53" s="868"/>
      <c r="G53" s="868"/>
      <c r="H53" s="868"/>
      <c r="I53" s="123"/>
    </row>
    <row r="54" spans="2:9" x14ac:dyDescent="0.2">
      <c r="B54" s="56"/>
      <c r="C54" s="51"/>
      <c r="D54" s="51"/>
      <c r="E54" s="51"/>
      <c r="F54" s="51"/>
      <c r="G54" s="51"/>
      <c r="H54" s="51"/>
      <c r="I54" s="123"/>
    </row>
    <row r="55" spans="2:9" x14ac:dyDescent="0.2">
      <c r="B55" s="56"/>
      <c r="C55" s="51"/>
      <c r="D55" s="51"/>
      <c r="E55" s="51"/>
      <c r="F55" s="51"/>
      <c r="G55" s="51"/>
      <c r="H55" s="51"/>
      <c r="I55" s="123"/>
    </row>
    <row r="56" spans="2:9" x14ac:dyDescent="0.2">
      <c r="B56" s="56"/>
      <c r="D56" s="51"/>
      <c r="E56" s="51"/>
      <c r="F56" s="51"/>
      <c r="G56" s="51"/>
      <c r="H56" s="51"/>
      <c r="I56" s="123"/>
    </row>
    <row r="57" spans="2:9" ht="21.75" x14ac:dyDescent="0.4">
      <c r="B57" s="56"/>
      <c r="C57" s="1113" t="s">
        <v>26</v>
      </c>
      <c r="D57" s="1113"/>
      <c r="E57" s="1113"/>
      <c r="F57" s="898"/>
      <c r="G57" s="898"/>
      <c r="H57" s="898"/>
      <c r="I57" s="123"/>
    </row>
    <row r="58" spans="2:9" x14ac:dyDescent="0.25">
      <c r="B58" s="56"/>
      <c r="C58" s="773" t="s">
        <v>51</v>
      </c>
      <c r="D58" s="773"/>
      <c r="E58" s="773"/>
      <c r="F58" s="898"/>
      <c r="G58" s="898"/>
      <c r="H58" s="898"/>
      <c r="I58" s="123"/>
    </row>
    <row r="59" spans="2:9" x14ac:dyDescent="0.25">
      <c r="B59" s="56"/>
      <c r="C59" s="51"/>
      <c r="D59" s="51"/>
      <c r="E59" s="51"/>
      <c r="F59" s="51"/>
      <c r="G59" s="31"/>
      <c r="H59" s="31"/>
      <c r="I59" s="213"/>
    </row>
    <row r="60" spans="2:9" x14ac:dyDescent="0.2">
      <c r="B60" s="56"/>
      <c r="C60" s="51"/>
      <c r="D60" s="51"/>
      <c r="E60" s="51"/>
      <c r="F60" s="51"/>
      <c r="G60" s="51"/>
      <c r="H60" s="51"/>
      <c r="I60" s="123"/>
    </row>
    <row r="61" spans="2:9" x14ac:dyDescent="0.25">
      <c r="B61" s="148"/>
      <c r="C61" s="149"/>
      <c r="D61" s="149"/>
      <c r="E61" s="149"/>
      <c r="F61" s="149"/>
      <c r="G61" s="149"/>
      <c r="H61" s="149"/>
      <c r="I61" s="150"/>
    </row>
  </sheetData>
  <mergeCells count="92">
    <mergeCell ref="B2:G2"/>
    <mergeCell ref="H25:I25"/>
    <mergeCell ref="D29:E29"/>
    <mergeCell ref="B27:C27"/>
    <mergeCell ref="F16:I17"/>
    <mergeCell ref="D22:E22"/>
    <mergeCell ref="C20:D20"/>
    <mergeCell ref="D26:E26"/>
    <mergeCell ref="D28:E28"/>
    <mergeCell ref="F28:G28"/>
    <mergeCell ref="H28:I28"/>
    <mergeCell ref="H26:I26"/>
    <mergeCell ref="F27:G27"/>
    <mergeCell ref="F25:G25"/>
    <mergeCell ref="D25:E25"/>
    <mergeCell ref="F26:G26"/>
    <mergeCell ref="K15:M16"/>
    <mergeCell ref="L18:M18"/>
    <mergeCell ref="L24:M24"/>
    <mergeCell ref="B28:C28"/>
    <mergeCell ref="H32:I32"/>
    <mergeCell ref="B31:C31"/>
    <mergeCell ref="D23:I23"/>
    <mergeCell ref="B21:C21"/>
    <mergeCell ref="B26:C26"/>
    <mergeCell ref="F22:I22"/>
    <mergeCell ref="D21:E21"/>
    <mergeCell ref="F21:I21"/>
    <mergeCell ref="B29:C29"/>
    <mergeCell ref="B23:C23"/>
    <mergeCell ref="B30:C30"/>
    <mergeCell ref="H29:I29"/>
    <mergeCell ref="H27:I27"/>
    <mergeCell ref="D27:E27"/>
    <mergeCell ref="L27:M27"/>
    <mergeCell ref="L25:M25"/>
    <mergeCell ref="L26:M26"/>
    <mergeCell ref="L28:M28"/>
    <mergeCell ref="L31:P31"/>
    <mergeCell ref="K41:L41"/>
    <mergeCell ref="H30:I30"/>
    <mergeCell ref="D38:F38"/>
    <mergeCell ref="D37:F37"/>
    <mergeCell ref="F31:G31"/>
    <mergeCell ref="H34:I34"/>
    <mergeCell ref="H31:I31"/>
    <mergeCell ref="D31:E31"/>
    <mergeCell ref="D33:E33"/>
    <mergeCell ref="D32:E32"/>
    <mergeCell ref="K43:L44"/>
    <mergeCell ref="B14:I14"/>
    <mergeCell ref="B22:C22"/>
    <mergeCell ref="B37:C37"/>
    <mergeCell ref="F29:G29"/>
    <mergeCell ref="G37:I37"/>
    <mergeCell ref="B35:C35"/>
    <mergeCell ref="D35:E35"/>
    <mergeCell ref="F35:G35"/>
    <mergeCell ref="B38:C38"/>
    <mergeCell ref="F30:G30"/>
    <mergeCell ref="G38:I39"/>
    <mergeCell ref="K42:L42"/>
    <mergeCell ref="D30:E30"/>
    <mergeCell ref="B39:F39"/>
    <mergeCell ref="F18:H18"/>
    <mergeCell ref="F45:H46"/>
    <mergeCell ref="F33:G33"/>
    <mergeCell ref="B48:C48"/>
    <mergeCell ref="B32:C32"/>
    <mergeCell ref="F32:G32"/>
    <mergeCell ref="B40:F40"/>
    <mergeCell ref="B36:C36"/>
    <mergeCell ref="G43:I43"/>
    <mergeCell ref="B45:D45"/>
    <mergeCell ref="F47:H47"/>
    <mergeCell ref="B43:D44"/>
    <mergeCell ref="B53:C53"/>
    <mergeCell ref="D53:H53"/>
    <mergeCell ref="H33:I33"/>
    <mergeCell ref="F57:H58"/>
    <mergeCell ref="B34:C34"/>
    <mergeCell ref="B33:C33"/>
    <mergeCell ref="D34:E34"/>
    <mergeCell ref="C58:E58"/>
    <mergeCell ref="H35:I35"/>
    <mergeCell ref="F34:G34"/>
    <mergeCell ref="D36:E36"/>
    <mergeCell ref="F36:G36"/>
    <mergeCell ref="H36:I36"/>
    <mergeCell ref="C57:E57"/>
    <mergeCell ref="D51:H51"/>
    <mergeCell ref="B51:C51"/>
  </mergeCells>
  <hyperlinks>
    <hyperlink ref="L28" r:id="rId1"/>
    <hyperlink ref="M22" r:id="rId2"/>
  </hyperlinks>
  <pageMargins left="0.7" right="0.7" top="0.75" bottom="0.75" header="0.3" footer="0.3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A2:Q69"/>
  <sheetViews>
    <sheetView zoomScale="58" workbookViewId="0">
      <selection activeCell="B2" sqref="B2:G2"/>
    </sheetView>
  </sheetViews>
  <sheetFormatPr baseColWidth="10" defaultColWidth="9" defaultRowHeight="15" x14ac:dyDescent="0.25"/>
  <cols>
    <col min="1" max="1" width="10" customWidth="1"/>
    <col min="2" max="3" width="18.140625" customWidth="1"/>
    <col min="4" max="4" width="22.7109375" customWidth="1"/>
    <col min="5" max="5" width="28.7109375" customWidth="1"/>
    <col min="6" max="6" width="22.5703125" customWidth="1"/>
    <col min="7" max="7" width="32.5703125" customWidth="1"/>
    <col min="8" max="9" width="10"/>
    <col min="10" max="17" width="18.140625" customWidth="1"/>
    <col min="18" max="256" width="10" customWidth="1"/>
  </cols>
  <sheetData>
    <row r="2" spans="2:17" x14ac:dyDescent="0.25">
      <c r="B2" s="1120" t="s">
        <v>371</v>
      </c>
      <c r="C2" s="1120"/>
      <c r="D2" s="1120"/>
      <c r="E2" s="1120"/>
      <c r="F2" s="1120"/>
      <c r="G2" s="1120"/>
    </row>
    <row r="4" spans="2:17" x14ac:dyDescent="0.2">
      <c r="B4" s="24" t="s">
        <v>10</v>
      </c>
      <c r="C4" s="24" t="s">
        <v>53</v>
      </c>
      <c r="D4" s="24" t="s">
        <v>13</v>
      </c>
      <c r="E4" s="24" t="s">
        <v>14</v>
      </c>
      <c r="H4" s="24" t="s">
        <v>374</v>
      </c>
      <c r="I4">
        <f>1000*3800</f>
        <v>3800000</v>
      </c>
    </row>
    <row r="5" spans="2:17" ht="16.5" customHeight="1" x14ac:dyDescent="0.25">
      <c r="B5" s="356">
        <v>110202</v>
      </c>
      <c r="C5" s="347" t="s">
        <v>372</v>
      </c>
      <c r="D5" s="335">
        <f>I6</f>
        <v>12666.666666666666</v>
      </c>
      <c r="E5" s="335"/>
      <c r="H5" s="357" t="s">
        <v>375</v>
      </c>
      <c r="I5" s="358">
        <f>I4*2%</f>
        <v>76000</v>
      </c>
    </row>
    <row r="6" spans="2:17" x14ac:dyDescent="0.25">
      <c r="B6" s="356">
        <v>1102</v>
      </c>
      <c r="C6" s="356" t="s">
        <v>373</v>
      </c>
      <c r="D6" s="335"/>
      <c r="E6" s="335">
        <f>I6</f>
        <v>12666.666666666666</v>
      </c>
      <c r="G6" s="71"/>
      <c r="H6" s="357" t="s">
        <v>376</v>
      </c>
      <c r="I6" s="358">
        <f>I5/6</f>
        <v>12666.666666666666</v>
      </c>
    </row>
    <row r="7" spans="2:17" x14ac:dyDescent="0.25">
      <c r="B7" s="356"/>
      <c r="C7" s="339" t="s">
        <v>139</v>
      </c>
      <c r="D7" s="340">
        <f>D5+D6</f>
        <v>12666.666666666666</v>
      </c>
      <c r="E7" s="340">
        <f>E6</f>
        <v>12666.666666666666</v>
      </c>
    </row>
    <row r="10" spans="2:17" ht="33.75" x14ac:dyDescent="0.25">
      <c r="B10" s="152"/>
      <c r="C10" s="153"/>
      <c r="D10" s="153"/>
      <c r="E10" s="153"/>
      <c r="F10" s="153"/>
      <c r="G10" s="153"/>
      <c r="H10" s="154"/>
      <c r="J10" s="901" t="s">
        <v>82</v>
      </c>
      <c r="K10" s="902"/>
      <c r="L10" s="902"/>
      <c r="M10" s="902"/>
      <c r="N10" s="902"/>
      <c r="O10" s="902"/>
      <c r="P10" s="902"/>
      <c r="Q10" s="903"/>
    </row>
    <row r="11" spans="2:17" x14ac:dyDescent="0.25">
      <c r="B11" s="918"/>
      <c r="C11" s="919"/>
      <c r="D11" s="919"/>
      <c r="E11" s="155"/>
      <c r="F11" s="155"/>
      <c r="G11" s="155"/>
      <c r="H11" s="156"/>
      <c r="J11" s="77"/>
      <c r="K11" s="78"/>
      <c r="L11" s="78"/>
      <c r="M11" s="78"/>
      <c r="N11" s="78"/>
      <c r="O11" s="78"/>
      <c r="P11" s="78"/>
      <c r="Q11" s="79"/>
    </row>
    <row r="12" spans="2:17" x14ac:dyDescent="0.25">
      <c r="B12" s="918"/>
      <c r="C12" s="919"/>
      <c r="D12" s="919"/>
      <c r="E12" s="155"/>
      <c r="F12" s="155"/>
      <c r="G12" s="155"/>
      <c r="H12" s="156"/>
      <c r="J12" s="82"/>
      <c r="K12" s="83"/>
      <c r="L12" s="83"/>
      <c r="M12" s="83"/>
      <c r="N12" s="840" t="s">
        <v>88</v>
      </c>
      <c r="O12" s="840"/>
      <c r="P12" s="840"/>
      <c r="Q12" s="841"/>
    </row>
    <row r="13" spans="2:17" ht="30" x14ac:dyDescent="0.45">
      <c r="B13" s="157"/>
      <c r="C13" s="158"/>
      <c r="D13" s="158"/>
      <c r="E13" s="159"/>
      <c r="F13" s="159"/>
      <c r="G13" s="159"/>
      <c r="H13" s="156"/>
      <c r="J13" s="82"/>
      <c r="K13" s="83"/>
      <c r="L13" s="83"/>
      <c r="M13" s="83"/>
      <c r="N13" s="840"/>
      <c r="O13" s="840"/>
      <c r="P13" s="840"/>
      <c r="Q13" s="841"/>
    </row>
    <row r="14" spans="2:17" ht="27.75" x14ac:dyDescent="0.4">
      <c r="B14" s="160"/>
      <c r="C14" s="956"/>
      <c r="D14" s="746"/>
      <c r="E14" s="159"/>
      <c r="F14" s="159"/>
      <c r="G14" s="159"/>
      <c r="H14" s="257"/>
      <c r="J14" s="82"/>
      <c r="K14" s="83"/>
      <c r="L14" s="83"/>
      <c r="M14" s="83"/>
      <c r="N14" s="860" t="s">
        <v>89</v>
      </c>
      <c r="O14" s="836"/>
      <c r="P14" s="837"/>
      <c r="Q14" s="359">
        <v>12</v>
      </c>
    </row>
    <row r="15" spans="2:17" x14ac:dyDescent="0.25">
      <c r="B15" s="160"/>
      <c r="C15" s="161" t="s">
        <v>178</v>
      </c>
      <c r="D15" s="349" t="s">
        <v>380</v>
      </c>
      <c r="E15" s="350"/>
      <c r="F15" s="162" t="s">
        <v>3</v>
      </c>
      <c r="G15" s="163">
        <v>44489</v>
      </c>
      <c r="H15" s="257"/>
      <c r="J15" s="82"/>
      <c r="K15" s="83"/>
      <c r="L15" s="83"/>
      <c r="M15" s="83"/>
      <c r="N15" s="83"/>
      <c r="O15" s="83"/>
      <c r="P15" s="83"/>
      <c r="Q15" s="90"/>
    </row>
    <row r="16" spans="2:17" x14ac:dyDescent="0.25">
      <c r="B16" s="160"/>
      <c r="C16" s="164" t="s">
        <v>158</v>
      </c>
      <c r="D16" s="349" t="s">
        <v>378</v>
      </c>
      <c r="E16" s="350"/>
      <c r="F16" s="162" t="s">
        <v>144</v>
      </c>
      <c r="G16" s="165">
        <v>1</v>
      </c>
      <c r="H16" s="257"/>
      <c r="J16" s="360" t="s">
        <v>1</v>
      </c>
      <c r="K16" s="823" t="s">
        <v>2</v>
      </c>
      <c r="L16" s="843"/>
      <c r="M16" s="361" t="s">
        <v>3</v>
      </c>
      <c r="N16" s="362">
        <v>20</v>
      </c>
      <c r="O16" s="362">
        <v>10</v>
      </c>
      <c r="P16" s="362">
        <v>2021</v>
      </c>
      <c r="Q16" s="98" t="s">
        <v>348</v>
      </c>
    </row>
    <row r="17" spans="2:17" x14ac:dyDescent="0.25">
      <c r="B17" s="160"/>
      <c r="C17" s="161" t="s">
        <v>179</v>
      </c>
      <c r="D17" s="349" t="s">
        <v>377</v>
      </c>
      <c r="E17" s="350"/>
      <c r="F17" s="166"/>
      <c r="G17" s="166"/>
      <c r="H17" s="257"/>
      <c r="J17" s="821" t="s">
        <v>95</v>
      </c>
      <c r="K17" s="822"/>
      <c r="L17" s="823" t="s">
        <v>383</v>
      </c>
      <c r="M17" s="843"/>
      <c r="N17" s="844">
        <f>I6</f>
        <v>12666.666666666666</v>
      </c>
      <c r="O17" s="847"/>
      <c r="P17" s="847"/>
      <c r="Q17" s="845"/>
    </row>
    <row r="18" spans="2:17" x14ac:dyDescent="0.25">
      <c r="B18" s="160"/>
      <c r="C18" s="164" t="s">
        <v>160</v>
      </c>
      <c r="D18" s="271" t="s">
        <v>379</v>
      </c>
      <c r="E18" s="350"/>
      <c r="F18" s="166"/>
      <c r="G18" s="166"/>
      <c r="H18" s="257"/>
      <c r="J18" s="821" t="s">
        <v>97</v>
      </c>
      <c r="K18" s="822"/>
      <c r="L18" s="823" t="s">
        <v>384</v>
      </c>
      <c r="M18" s="851"/>
      <c r="N18" s="823"/>
      <c r="O18" s="824"/>
      <c r="P18" s="824"/>
      <c r="Q18" s="825"/>
    </row>
    <row r="19" spans="2:17" x14ac:dyDescent="0.25">
      <c r="B19" s="160"/>
      <c r="C19" s="166"/>
      <c r="D19" s="166"/>
      <c r="E19" s="166"/>
      <c r="F19" s="166"/>
      <c r="G19" s="166"/>
      <c r="H19" s="257"/>
      <c r="J19" s="821" t="s">
        <v>99</v>
      </c>
      <c r="K19" s="822"/>
      <c r="L19" s="1117" t="s">
        <v>486</v>
      </c>
      <c r="M19" s="1118"/>
      <c r="N19" s="1118"/>
      <c r="O19" s="1118"/>
      <c r="P19" s="1118"/>
      <c r="Q19" s="1119"/>
    </row>
    <row r="20" spans="2:17" ht="15.75" x14ac:dyDescent="0.25">
      <c r="B20" s="160"/>
      <c r="C20" s="920" t="s">
        <v>100</v>
      </c>
      <c r="D20" s="746"/>
      <c r="E20" s="166"/>
      <c r="F20" s="167"/>
      <c r="G20" s="166"/>
      <c r="H20" s="257"/>
      <c r="J20" s="103"/>
      <c r="K20" s="104"/>
      <c r="L20" s="104"/>
      <c r="M20" s="104"/>
      <c r="N20" s="105"/>
      <c r="O20" s="105"/>
      <c r="P20" s="105"/>
      <c r="Q20" s="106"/>
    </row>
    <row r="21" spans="2:17" x14ac:dyDescent="0.25">
      <c r="B21" s="160"/>
      <c r="C21" s="852" t="s">
        <v>82</v>
      </c>
      <c r="D21" s="853"/>
      <c r="E21" s="166"/>
      <c r="F21" s="167"/>
      <c r="G21" s="166"/>
      <c r="H21" s="257"/>
      <c r="J21" s="108" t="s">
        <v>101</v>
      </c>
      <c r="K21" s="362">
        <v>1</v>
      </c>
      <c r="L21" s="819" t="s">
        <v>102</v>
      </c>
      <c r="M21" s="820"/>
      <c r="N21" s="819" t="s">
        <v>103</v>
      </c>
      <c r="O21" s="820"/>
      <c r="P21" s="819" t="s">
        <v>104</v>
      </c>
      <c r="Q21" s="846"/>
    </row>
    <row r="22" spans="2:17" x14ac:dyDescent="0.25">
      <c r="B22" s="160"/>
      <c r="C22" s="852" t="s">
        <v>136</v>
      </c>
      <c r="D22" s="853"/>
      <c r="E22" s="166"/>
      <c r="F22" s="167"/>
      <c r="G22" s="166"/>
      <c r="H22" s="257"/>
      <c r="J22" s="838" t="s">
        <v>10</v>
      </c>
      <c r="K22" s="839"/>
      <c r="L22" s="848" t="s">
        <v>8</v>
      </c>
      <c r="M22" s="822"/>
      <c r="N22" s="848" t="s">
        <v>13</v>
      </c>
      <c r="O22" s="851"/>
      <c r="P22" s="832" t="s">
        <v>14</v>
      </c>
      <c r="Q22" s="857"/>
    </row>
    <row r="23" spans="2:17" x14ac:dyDescent="0.2">
      <c r="B23" s="160"/>
      <c r="C23" s="852">
        <v>3212589438</v>
      </c>
      <c r="D23" s="853"/>
      <c r="E23" s="166"/>
      <c r="F23" s="167"/>
      <c r="G23" s="166"/>
      <c r="H23" s="257"/>
      <c r="J23" s="948">
        <f>B5</f>
        <v>110202</v>
      </c>
      <c r="K23" s="949"/>
      <c r="L23" s="823" t="str">
        <f>C5</f>
        <v xml:space="preserve">Moneda Extranjera </v>
      </c>
      <c r="M23" s="824"/>
      <c r="N23" s="842">
        <f>D5</f>
        <v>12666.666666666666</v>
      </c>
      <c r="O23" s="843"/>
      <c r="P23" s="844"/>
      <c r="Q23" s="845"/>
    </row>
    <row r="24" spans="2:17" x14ac:dyDescent="0.2">
      <c r="B24" s="160"/>
      <c r="C24" s="904" t="s">
        <v>137</v>
      </c>
      <c r="D24" s="853"/>
      <c r="E24" s="166"/>
      <c r="F24" s="167"/>
      <c r="G24" s="168"/>
      <c r="H24" s="257"/>
      <c r="J24" s="948">
        <f>B6</f>
        <v>1102</v>
      </c>
      <c r="K24" s="949"/>
      <c r="L24" s="823" t="str">
        <f>C6</f>
        <v xml:space="preserve">Banco </v>
      </c>
      <c r="M24" s="824"/>
      <c r="N24" s="842"/>
      <c r="O24" s="843"/>
      <c r="P24" s="844">
        <f>E6</f>
        <v>12666.666666666666</v>
      </c>
      <c r="Q24" s="845"/>
    </row>
    <row r="25" spans="2:17" x14ac:dyDescent="0.2">
      <c r="B25" s="160"/>
      <c r="C25" s="167"/>
      <c r="D25" s="166"/>
      <c r="E25" s="166"/>
      <c r="F25" s="166"/>
      <c r="G25" s="166"/>
      <c r="H25" s="257"/>
      <c r="J25" s="948"/>
      <c r="K25" s="949"/>
      <c r="L25" s="823"/>
      <c r="M25" s="824"/>
      <c r="N25" s="842"/>
      <c r="O25" s="843"/>
      <c r="P25" s="842"/>
      <c r="Q25" s="825"/>
    </row>
    <row r="26" spans="2:17" x14ac:dyDescent="0.25">
      <c r="B26" s="160"/>
      <c r="C26" s="166"/>
      <c r="D26" s="166"/>
      <c r="E26" s="166"/>
      <c r="F26" s="166"/>
      <c r="G26" s="166"/>
      <c r="H26" s="257"/>
      <c r="J26" s="948"/>
      <c r="K26" s="949"/>
      <c r="L26" s="823"/>
      <c r="M26" s="824"/>
      <c r="N26" s="848"/>
      <c r="O26" s="851"/>
      <c r="P26" s="842"/>
      <c r="Q26" s="825"/>
    </row>
    <row r="27" spans="2:17" x14ac:dyDescent="0.25">
      <c r="B27" s="160"/>
      <c r="C27" s="925" t="s">
        <v>105</v>
      </c>
      <c r="D27" s="759"/>
      <c r="E27" s="759"/>
      <c r="F27" s="759"/>
      <c r="G27" s="759"/>
      <c r="H27" s="257"/>
      <c r="J27" s="948"/>
      <c r="K27" s="949"/>
      <c r="L27" s="823"/>
      <c r="M27" s="824"/>
      <c r="N27" s="848"/>
      <c r="O27" s="851"/>
      <c r="P27" s="842"/>
      <c r="Q27" s="825"/>
    </row>
    <row r="28" spans="2:17" x14ac:dyDescent="0.25">
      <c r="B28" s="160"/>
      <c r="C28" s="169" t="s">
        <v>106</v>
      </c>
      <c r="D28" s="169" t="s">
        <v>107</v>
      </c>
      <c r="E28" s="169" t="s">
        <v>108</v>
      </c>
      <c r="F28" s="169" t="s">
        <v>109</v>
      </c>
      <c r="G28" s="169" t="s">
        <v>110</v>
      </c>
      <c r="H28" s="257"/>
      <c r="J28" s="838"/>
      <c r="K28" s="839"/>
      <c r="L28" s="823"/>
      <c r="M28" s="824"/>
      <c r="N28" s="848"/>
      <c r="O28" s="851"/>
      <c r="P28" s="823"/>
      <c r="Q28" s="825"/>
    </row>
    <row r="29" spans="2:17" x14ac:dyDescent="0.25">
      <c r="B29" s="160"/>
      <c r="C29" s="170">
        <v>1</v>
      </c>
      <c r="D29" s="171" t="s">
        <v>381</v>
      </c>
      <c r="E29" s="172">
        <v>1000</v>
      </c>
      <c r="F29" s="173">
        <v>3800</v>
      </c>
      <c r="G29" s="173">
        <f>D5</f>
        <v>12666.666666666666</v>
      </c>
      <c r="H29" s="257"/>
      <c r="J29" s="838"/>
      <c r="K29" s="839"/>
      <c r="L29" s="823"/>
      <c r="M29" s="824"/>
      <c r="N29" s="848"/>
      <c r="O29" s="851"/>
      <c r="P29" s="823"/>
      <c r="Q29" s="825"/>
    </row>
    <row r="30" spans="2:17" x14ac:dyDescent="0.25">
      <c r="B30" s="160"/>
      <c r="C30" s="170"/>
      <c r="D30" s="171"/>
      <c r="E30" s="172"/>
      <c r="F30" s="174"/>
      <c r="G30" s="173"/>
      <c r="H30" s="257"/>
      <c r="J30" s="838"/>
      <c r="K30" s="839"/>
      <c r="L30" s="823"/>
      <c r="M30" s="824"/>
      <c r="N30" s="848"/>
      <c r="O30" s="851"/>
      <c r="P30" s="823"/>
      <c r="Q30" s="825"/>
    </row>
    <row r="31" spans="2:17" x14ac:dyDescent="0.25">
      <c r="B31" s="160"/>
      <c r="C31" s="170"/>
      <c r="D31" s="171"/>
      <c r="E31" s="172"/>
      <c r="F31" s="174"/>
      <c r="G31" s="173"/>
      <c r="H31" s="257"/>
      <c r="J31" s="838"/>
      <c r="K31" s="839"/>
      <c r="L31" s="823" t="s">
        <v>112</v>
      </c>
      <c r="M31" s="824"/>
      <c r="N31" s="900">
        <f>N23</f>
        <v>12666.666666666666</v>
      </c>
      <c r="O31" s="851"/>
      <c r="P31" s="900">
        <f>P24</f>
        <v>12666.666666666666</v>
      </c>
      <c r="Q31" s="917"/>
    </row>
    <row r="32" spans="2:17" x14ac:dyDescent="0.25">
      <c r="B32" s="160"/>
      <c r="C32" s="170"/>
      <c r="D32" s="171"/>
      <c r="E32" s="172"/>
      <c r="F32" s="174"/>
      <c r="G32" s="173"/>
      <c r="H32" s="257"/>
      <c r="J32" s="838"/>
      <c r="K32" s="839"/>
      <c r="L32" s="823"/>
      <c r="M32" s="824"/>
      <c r="N32" s="848"/>
      <c r="O32" s="851"/>
      <c r="P32" s="823"/>
      <c r="Q32" s="825"/>
    </row>
    <row r="33" spans="1:17" x14ac:dyDescent="0.25">
      <c r="B33" s="160"/>
      <c r="C33" s="170"/>
      <c r="D33" s="171"/>
      <c r="E33" s="172"/>
      <c r="F33" s="174"/>
      <c r="G33" s="173"/>
      <c r="H33" s="257"/>
      <c r="J33" s="831" t="s">
        <v>113</v>
      </c>
      <c r="K33" s="832"/>
      <c r="L33" s="832" t="s">
        <v>114</v>
      </c>
      <c r="M33" s="832"/>
      <c r="N33" s="832"/>
      <c r="O33" s="832" t="s">
        <v>24</v>
      </c>
      <c r="P33" s="832"/>
      <c r="Q33" s="857"/>
    </row>
    <row r="34" spans="1:17" ht="24.75" x14ac:dyDescent="0.2">
      <c r="B34" s="160"/>
      <c r="C34" s="170"/>
      <c r="D34" s="171"/>
      <c r="E34" s="172"/>
      <c r="F34" s="174"/>
      <c r="G34" s="275"/>
      <c r="H34" s="257"/>
      <c r="J34" s="879" t="s">
        <v>29</v>
      </c>
      <c r="K34" s="880"/>
      <c r="L34" s="864" t="s">
        <v>26</v>
      </c>
      <c r="M34" s="865"/>
      <c r="N34" s="866"/>
      <c r="O34" s="873"/>
      <c r="P34" s="874"/>
      <c r="Q34" s="875"/>
    </row>
    <row r="35" spans="1:17" ht="30" customHeight="1" x14ac:dyDescent="0.25">
      <c r="B35" s="160"/>
      <c r="C35" s="170"/>
      <c r="D35" s="171"/>
      <c r="E35" s="171"/>
      <c r="F35" s="276"/>
      <c r="G35" s="277">
        <f>G29+G30+G31+G32+G33</f>
        <v>12666.666666666666</v>
      </c>
      <c r="H35" s="257"/>
      <c r="J35" s="835" t="s">
        <v>115</v>
      </c>
      <c r="K35" s="836"/>
      <c r="L35" s="836"/>
      <c r="M35" s="836"/>
      <c r="N35" s="837"/>
      <c r="O35" s="876"/>
      <c r="P35" s="877"/>
      <c r="Q35" s="878"/>
    </row>
    <row r="36" spans="1:17" ht="21.75" x14ac:dyDescent="0.25">
      <c r="B36" s="160"/>
      <c r="C36" s="166"/>
      <c r="D36" s="166"/>
      <c r="E36" s="166"/>
      <c r="F36" s="166"/>
      <c r="G36" s="322"/>
      <c r="H36" s="257"/>
      <c r="J36" s="887" t="s">
        <v>26</v>
      </c>
      <c r="K36" s="888"/>
      <c r="L36" s="888"/>
      <c r="M36" s="888"/>
      <c r="N36" s="889"/>
      <c r="O36" s="118" t="s">
        <v>49</v>
      </c>
      <c r="P36" s="118" t="s">
        <v>127</v>
      </c>
      <c r="Q36" s="354" t="s">
        <v>380</v>
      </c>
    </row>
    <row r="37" spans="1:17" ht="18" x14ac:dyDescent="0.25">
      <c r="B37" s="929" t="s">
        <v>116</v>
      </c>
      <c r="C37" s="872"/>
      <c r="D37" s="175"/>
      <c r="E37" s="166"/>
      <c r="F37" s="166"/>
      <c r="G37" s="166"/>
      <c r="H37" s="257"/>
    </row>
    <row r="38" spans="1:17" x14ac:dyDescent="0.25">
      <c r="B38" s="928"/>
      <c r="C38" s="746"/>
      <c r="D38" s="350"/>
      <c r="E38" s="166"/>
      <c r="F38" s="176" t="s">
        <v>117</v>
      </c>
      <c r="G38" s="177">
        <f>G35</f>
        <v>12666.666666666666</v>
      </c>
      <c r="H38" s="257"/>
    </row>
    <row r="39" spans="1:17" ht="15" customHeight="1" x14ac:dyDescent="0.25">
      <c r="B39" s="363" t="s">
        <v>382</v>
      </c>
      <c r="C39" s="179"/>
      <c r="D39" s="350"/>
      <c r="E39" s="166"/>
      <c r="F39" s="176" t="s">
        <v>120</v>
      </c>
      <c r="G39" s="323"/>
      <c r="H39" s="257"/>
    </row>
    <row r="40" spans="1:17" x14ac:dyDescent="0.25">
      <c r="B40" s="363"/>
      <c r="C40" s="179"/>
      <c r="D40" s="350"/>
      <c r="E40" s="166"/>
      <c r="F40" s="176" t="s">
        <v>277</v>
      </c>
      <c r="G40" s="177">
        <v>0</v>
      </c>
      <c r="H40" s="257"/>
    </row>
    <row r="41" spans="1:17" x14ac:dyDescent="0.25">
      <c r="A41" s="213"/>
      <c r="B41" s="363"/>
      <c r="C41" s="179"/>
      <c r="D41" s="179"/>
      <c r="E41" s="166"/>
      <c r="F41" s="180" t="s">
        <v>278</v>
      </c>
      <c r="G41" s="181">
        <v>0</v>
      </c>
      <c r="H41" s="257"/>
    </row>
    <row r="42" spans="1:17" x14ac:dyDescent="0.25">
      <c r="A42" s="213"/>
      <c r="B42" s="166"/>
      <c r="C42" s="166"/>
      <c r="D42" s="166"/>
      <c r="E42" s="166"/>
      <c r="F42" s="176" t="s">
        <v>122</v>
      </c>
      <c r="G42" s="182">
        <f>G38+G39</f>
        <v>12666.666666666666</v>
      </c>
      <c r="H42" s="257"/>
    </row>
    <row r="43" spans="1:17" x14ac:dyDescent="0.2">
      <c r="B43" s="160"/>
      <c r="C43" s="166"/>
      <c r="D43" s="166"/>
      <c r="E43" s="166"/>
      <c r="F43" s="166"/>
      <c r="G43" s="166"/>
      <c r="H43" s="257"/>
    </row>
    <row r="44" spans="1:17" x14ac:dyDescent="0.2">
      <c r="B44" s="262"/>
      <c r="C44" s="263"/>
      <c r="D44" s="263"/>
      <c r="E44" s="263"/>
      <c r="F44" s="263"/>
      <c r="G44" s="263"/>
      <c r="H44" s="264"/>
    </row>
    <row r="51" spans="2:9" ht="15.75" x14ac:dyDescent="0.25">
      <c r="B51" s="869"/>
      <c r="C51" s="1111"/>
      <c r="D51" s="1111"/>
      <c r="E51" s="122"/>
      <c r="F51" s="122"/>
      <c r="G51" s="893" t="s">
        <v>385</v>
      </c>
      <c r="H51" s="893"/>
      <c r="I51" s="1110"/>
    </row>
    <row r="52" spans="2:9" x14ac:dyDescent="0.2">
      <c r="B52" s="1112"/>
      <c r="C52" s="1103"/>
      <c r="D52" s="1103"/>
      <c r="E52" s="51"/>
      <c r="F52" s="51"/>
      <c r="G52" s="51"/>
      <c r="H52" s="51"/>
      <c r="I52" s="123"/>
    </row>
    <row r="53" spans="2:9" x14ac:dyDescent="0.2">
      <c r="B53" s="829"/>
      <c r="C53" s="1104"/>
      <c r="D53" s="1104"/>
      <c r="E53" s="51"/>
      <c r="F53" s="51"/>
      <c r="G53" s="51"/>
      <c r="H53" s="51"/>
      <c r="I53" s="123"/>
    </row>
    <row r="54" spans="2:9" x14ac:dyDescent="0.2">
      <c r="B54" s="56"/>
      <c r="C54" s="51"/>
      <c r="D54" s="51"/>
      <c r="E54" s="51"/>
      <c r="F54" s="51"/>
      <c r="G54" s="51" t="s">
        <v>386</v>
      </c>
      <c r="H54" s="51"/>
      <c r="I54" s="123"/>
    </row>
    <row r="55" spans="2:9" x14ac:dyDescent="0.2">
      <c r="B55" s="56"/>
      <c r="C55" s="51"/>
      <c r="D55" s="51"/>
      <c r="E55" s="51"/>
      <c r="F55" s="51"/>
      <c r="G55" s="51"/>
      <c r="H55" s="51"/>
      <c r="I55" s="123"/>
    </row>
    <row r="56" spans="2:9" x14ac:dyDescent="0.25">
      <c r="B56" s="867" t="s">
        <v>387</v>
      </c>
      <c r="C56" s="1108"/>
      <c r="D56" s="51"/>
      <c r="E56" s="51"/>
      <c r="F56" s="51"/>
      <c r="G56" s="51"/>
      <c r="H56" s="51"/>
      <c r="I56" s="123"/>
    </row>
    <row r="57" spans="2:9" x14ac:dyDescent="0.2">
      <c r="B57" s="56"/>
      <c r="C57" s="51"/>
      <c r="D57" s="51"/>
      <c r="E57" s="51"/>
      <c r="F57" s="51"/>
      <c r="G57" s="51"/>
      <c r="H57" s="51"/>
      <c r="I57" s="123"/>
    </row>
    <row r="58" spans="2:9" x14ac:dyDescent="0.2">
      <c r="B58" s="56"/>
      <c r="C58" s="51"/>
      <c r="D58" s="51"/>
      <c r="E58" s="51"/>
      <c r="F58" s="51"/>
      <c r="G58" s="51"/>
      <c r="H58" s="51"/>
      <c r="I58" s="123"/>
    </row>
    <row r="59" spans="2:9" x14ac:dyDescent="0.25">
      <c r="B59" s="862" t="s">
        <v>123</v>
      </c>
      <c r="C59" s="863"/>
      <c r="D59" s="830" t="s">
        <v>383</v>
      </c>
      <c r="E59" s="830"/>
      <c r="F59" s="830"/>
      <c r="G59" s="830"/>
      <c r="H59" s="830"/>
      <c r="I59" s="123"/>
    </row>
    <row r="60" spans="2:9" x14ac:dyDescent="0.2">
      <c r="B60" s="56"/>
      <c r="C60" s="51"/>
      <c r="D60" s="51"/>
      <c r="E60" s="51"/>
      <c r="F60" s="51"/>
      <c r="G60" s="51"/>
      <c r="H60" s="51"/>
      <c r="I60" s="123"/>
    </row>
    <row r="61" spans="2:9" x14ac:dyDescent="0.25">
      <c r="B61" s="862" t="s">
        <v>125</v>
      </c>
      <c r="C61" s="863"/>
      <c r="D61" s="868">
        <f>G42</f>
        <v>12666.666666666666</v>
      </c>
      <c r="E61" s="868"/>
      <c r="F61" s="868"/>
      <c r="G61" s="868"/>
      <c r="H61" s="868"/>
      <c r="I61" s="123"/>
    </row>
    <row r="62" spans="2:9" x14ac:dyDescent="0.2">
      <c r="B62" s="56"/>
      <c r="C62" s="51"/>
      <c r="D62" s="51"/>
      <c r="E62" s="51"/>
      <c r="F62" s="51"/>
      <c r="G62" s="51"/>
      <c r="H62" s="51"/>
      <c r="I62" s="123"/>
    </row>
    <row r="63" spans="2:9" x14ac:dyDescent="0.2">
      <c r="B63" s="56"/>
      <c r="C63" s="51"/>
      <c r="D63" s="51"/>
      <c r="E63" s="51"/>
      <c r="F63" s="51"/>
      <c r="G63" s="51"/>
      <c r="H63" s="51"/>
      <c r="I63" s="123"/>
    </row>
    <row r="64" spans="2:9" x14ac:dyDescent="0.2">
      <c r="B64" s="56"/>
      <c r="C64" s="51"/>
      <c r="D64" s="51"/>
      <c r="E64" s="51"/>
      <c r="F64" s="51"/>
      <c r="G64" s="51"/>
      <c r="H64" s="51"/>
      <c r="I64" s="123"/>
    </row>
    <row r="65" spans="2:9" x14ac:dyDescent="0.2">
      <c r="B65" s="56"/>
      <c r="C65" s="51"/>
      <c r="D65" s="51"/>
      <c r="E65" s="51"/>
      <c r="F65" s="898" t="s">
        <v>26</v>
      </c>
      <c r="G65" s="898"/>
      <c r="H65" s="898"/>
      <c r="I65" s="123"/>
    </row>
    <row r="66" spans="2:9" x14ac:dyDescent="0.2">
      <c r="B66" s="56"/>
      <c r="C66" s="51"/>
      <c r="D66" s="51"/>
      <c r="E66" s="51"/>
      <c r="F66" s="899"/>
      <c r="G66" s="899"/>
      <c r="H66" s="899"/>
      <c r="I66" s="123"/>
    </row>
    <row r="67" spans="2:9" x14ac:dyDescent="0.25">
      <c r="B67" s="56"/>
      <c r="C67" s="51"/>
      <c r="D67" s="51"/>
      <c r="E67" s="51"/>
      <c r="F67" s="1109" t="s">
        <v>51</v>
      </c>
      <c r="G67" s="1109"/>
      <c r="H67" s="1109"/>
      <c r="I67" s="123"/>
    </row>
    <row r="68" spans="2:9" x14ac:dyDescent="0.2">
      <c r="B68" s="56"/>
      <c r="C68" s="51"/>
      <c r="D68" s="51"/>
      <c r="E68" s="51"/>
      <c r="F68" s="51"/>
      <c r="G68" s="51"/>
      <c r="H68" s="51"/>
      <c r="I68" s="123"/>
    </row>
    <row r="69" spans="2:9" x14ac:dyDescent="0.25">
      <c r="B69" s="148"/>
      <c r="C69" s="149"/>
      <c r="D69" s="149"/>
      <c r="E69" s="149"/>
      <c r="F69" s="149"/>
      <c r="G69" s="149"/>
      <c r="H69" s="149"/>
      <c r="I69" s="150"/>
    </row>
  </sheetData>
  <mergeCells count="88">
    <mergeCell ref="B2:G2"/>
    <mergeCell ref="B11:D12"/>
    <mergeCell ref="C14:D14"/>
    <mergeCell ref="K16:L16"/>
    <mergeCell ref="J17:K17"/>
    <mergeCell ref="L17:M17"/>
    <mergeCell ref="J10:Q10"/>
    <mergeCell ref="N12:Q13"/>
    <mergeCell ref="N14:P14"/>
    <mergeCell ref="C21:D21"/>
    <mergeCell ref="C27:G27"/>
    <mergeCell ref="N17:Q17"/>
    <mergeCell ref="C23:D23"/>
    <mergeCell ref="C20:D20"/>
    <mergeCell ref="L18:M18"/>
    <mergeCell ref="L22:M22"/>
    <mergeCell ref="P26:Q26"/>
    <mergeCell ref="L27:M27"/>
    <mergeCell ref="J24:K24"/>
    <mergeCell ref="P22:Q22"/>
    <mergeCell ref="J22:K22"/>
    <mergeCell ref="C24:D24"/>
    <mergeCell ref="L19:Q19"/>
    <mergeCell ref="J18:K18"/>
    <mergeCell ref="C22:D22"/>
    <mergeCell ref="J19:K19"/>
    <mergeCell ref="P21:Q21"/>
    <mergeCell ref="P23:Q23"/>
    <mergeCell ref="L21:M21"/>
    <mergeCell ref="N18:Q18"/>
    <mergeCell ref="L23:M23"/>
    <mergeCell ref="P30:Q30"/>
    <mergeCell ref="J32:K32"/>
    <mergeCell ref="L28:M28"/>
    <mergeCell ref="N29:O29"/>
    <mergeCell ref="J33:K33"/>
    <mergeCell ref="N30:O30"/>
    <mergeCell ref="P32:Q32"/>
    <mergeCell ref="L29:M29"/>
    <mergeCell ref="J31:K31"/>
    <mergeCell ref="F65:H66"/>
    <mergeCell ref="F67:H67"/>
    <mergeCell ref="J34:K34"/>
    <mergeCell ref="N31:O31"/>
    <mergeCell ref="O33:Q33"/>
    <mergeCell ref="O34:Q35"/>
    <mergeCell ref="J35:N35"/>
    <mergeCell ref="P31:Q31"/>
    <mergeCell ref="D59:H59"/>
    <mergeCell ref="D61:H61"/>
    <mergeCell ref="L34:N34"/>
    <mergeCell ref="L32:M32"/>
    <mergeCell ref="N32:O32"/>
    <mergeCell ref="L33:N33"/>
    <mergeCell ref="B53:D53"/>
    <mergeCell ref="G51:I51"/>
    <mergeCell ref="B61:C61"/>
    <mergeCell ref="B59:C59"/>
    <mergeCell ref="N21:O21"/>
    <mergeCell ref="L25:M25"/>
    <mergeCell ref="P25:Q25"/>
    <mergeCell ref="N26:O26"/>
    <mergeCell ref="J23:K23"/>
    <mergeCell ref="N22:O22"/>
    <mergeCell ref="N24:O24"/>
    <mergeCell ref="P24:Q24"/>
    <mergeCell ref="N23:O23"/>
    <mergeCell ref="J25:K25"/>
    <mergeCell ref="J26:K26"/>
    <mergeCell ref="J27:K27"/>
    <mergeCell ref="N27:O27"/>
    <mergeCell ref="L31:M31"/>
    <mergeCell ref="B56:C56"/>
    <mergeCell ref="J28:K28"/>
    <mergeCell ref="N25:O25"/>
    <mergeCell ref="P27:Q27"/>
    <mergeCell ref="L24:M24"/>
    <mergeCell ref="J29:K29"/>
    <mergeCell ref="J30:K30"/>
    <mergeCell ref="P28:Q28"/>
    <mergeCell ref="L26:M26"/>
    <mergeCell ref="P29:Q29"/>
    <mergeCell ref="L30:M30"/>
    <mergeCell ref="J36:N36"/>
    <mergeCell ref="B51:D52"/>
    <mergeCell ref="B37:C37"/>
    <mergeCell ref="B38:C38"/>
    <mergeCell ref="N28:O28"/>
  </mergeCells>
  <hyperlinks>
    <hyperlink ref="D18" r:id="rId1"/>
    <hyperlink ref="C24" r:id="rId2"/>
  </hyperlinks>
  <pageMargins left="0.7" right="0.7" top="0.75" bottom="0.75" header="0.3" footer="0.3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B3:P67"/>
  <sheetViews>
    <sheetView zoomScale="87" workbookViewId="0">
      <selection activeCell="B5" sqref="B5:E5"/>
    </sheetView>
  </sheetViews>
  <sheetFormatPr baseColWidth="10" defaultColWidth="9" defaultRowHeight="15" x14ac:dyDescent="0.25"/>
  <cols>
    <col min="1" max="2" width="10" customWidth="1"/>
    <col min="3" max="3" width="17.42578125" customWidth="1"/>
    <col min="4" max="4" width="21.28515625" customWidth="1"/>
    <col min="5" max="5" width="26.5703125" customWidth="1"/>
    <col min="6" max="6" width="19" customWidth="1"/>
    <col min="7" max="7" width="27.5703125" customWidth="1"/>
    <col min="8" max="8" width="10"/>
    <col min="9" max="16" width="18.7109375" customWidth="1"/>
    <col min="17" max="256" width="10" customWidth="1"/>
  </cols>
  <sheetData>
    <row r="3" spans="2:16" x14ac:dyDescent="0.2">
      <c r="B3" s="947" t="s">
        <v>487</v>
      </c>
      <c r="C3" s="947"/>
      <c r="D3" s="947"/>
      <c r="E3" s="947"/>
      <c r="F3" s="947"/>
      <c r="G3" s="947"/>
    </row>
    <row r="4" spans="2:16" x14ac:dyDescent="0.2">
      <c r="B4" s="30"/>
      <c r="C4" s="30"/>
      <c r="D4" s="30"/>
      <c r="E4" s="30"/>
      <c r="F4" s="30"/>
      <c r="G4" s="30"/>
    </row>
    <row r="5" spans="2:16" x14ac:dyDescent="0.2">
      <c r="B5" s="24" t="s">
        <v>10</v>
      </c>
      <c r="C5" s="24" t="s">
        <v>53</v>
      </c>
      <c r="D5" s="24" t="s">
        <v>13</v>
      </c>
      <c r="E5" s="24" t="s">
        <v>14</v>
      </c>
      <c r="F5" s="30"/>
      <c r="G5" s="30">
        <v>2000</v>
      </c>
      <c r="H5" s="30">
        <v>500</v>
      </c>
      <c r="I5" s="30">
        <f>G5*H5</f>
        <v>1000000</v>
      </c>
    </row>
    <row r="6" spans="2:16" ht="28.5" x14ac:dyDescent="0.2">
      <c r="B6" s="334">
        <v>120203</v>
      </c>
      <c r="C6" s="347" t="s">
        <v>388</v>
      </c>
      <c r="D6" s="335">
        <f>I5</f>
        <v>1000000</v>
      </c>
      <c r="E6" s="335"/>
      <c r="F6" s="30"/>
      <c r="G6" s="30"/>
    </row>
    <row r="7" spans="2:16" x14ac:dyDescent="0.2">
      <c r="B7" s="334">
        <v>1102</v>
      </c>
      <c r="C7" s="334" t="s">
        <v>186</v>
      </c>
      <c r="D7" s="335"/>
      <c r="E7" s="335">
        <f>I5</f>
        <v>1000000</v>
      </c>
      <c r="F7" s="30"/>
      <c r="G7" s="30"/>
    </row>
    <row r="8" spans="2:16" x14ac:dyDescent="0.25">
      <c r="B8" s="334"/>
      <c r="C8" s="339" t="s">
        <v>139</v>
      </c>
      <c r="D8" s="340">
        <f>D6+D7</f>
        <v>1000000</v>
      </c>
      <c r="E8" s="340">
        <f>E7</f>
        <v>1000000</v>
      </c>
      <c r="F8" s="30"/>
      <c r="G8" s="30"/>
    </row>
    <row r="12" spans="2:16" ht="33.75" x14ac:dyDescent="0.25">
      <c r="B12" s="364"/>
      <c r="C12" s="365"/>
      <c r="D12" s="365"/>
      <c r="E12" s="365"/>
      <c r="F12" s="365"/>
      <c r="G12" s="366"/>
      <c r="I12" s="901" t="s">
        <v>82</v>
      </c>
      <c r="J12" s="902"/>
      <c r="K12" s="902"/>
      <c r="L12" s="902"/>
      <c r="M12" s="902"/>
      <c r="N12" s="902"/>
      <c r="O12" s="902"/>
      <c r="P12" s="903"/>
    </row>
    <row r="13" spans="2:16" x14ac:dyDescent="0.25">
      <c r="B13" s="1121"/>
      <c r="C13" s="919"/>
      <c r="D13" s="919"/>
      <c r="E13" s="155"/>
      <c r="F13" s="155"/>
      <c r="G13" s="367"/>
      <c r="I13" s="77"/>
      <c r="J13" s="78"/>
      <c r="K13" s="78"/>
      <c r="L13" s="78"/>
      <c r="M13" s="78"/>
      <c r="N13" s="78"/>
      <c r="O13" s="78"/>
      <c r="P13" s="79"/>
    </row>
    <row r="14" spans="2:16" x14ac:dyDescent="0.25">
      <c r="B14" s="1121"/>
      <c r="C14" s="919"/>
      <c r="D14" s="919"/>
      <c r="E14" s="155"/>
      <c r="F14" s="155"/>
      <c r="G14" s="367"/>
      <c r="I14" s="82"/>
      <c r="J14" s="83"/>
      <c r="K14" s="83"/>
      <c r="L14" s="83"/>
      <c r="M14" s="840" t="s">
        <v>88</v>
      </c>
      <c r="N14" s="840"/>
      <c r="O14" s="840"/>
      <c r="P14" s="841"/>
    </row>
    <row r="15" spans="2:16" ht="30" x14ac:dyDescent="0.45">
      <c r="B15" s="368"/>
      <c r="C15" s="158"/>
      <c r="D15" s="158"/>
      <c r="E15" s="159"/>
      <c r="F15" s="159"/>
      <c r="G15" s="369"/>
      <c r="I15" s="82"/>
      <c r="J15" s="83"/>
      <c r="K15" s="83"/>
      <c r="L15" s="83"/>
      <c r="M15" s="840"/>
      <c r="N15" s="840"/>
      <c r="O15" s="840"/>
      <c r="P15" s="841"/>
    </row>
    <row r="16" spans="2:16" ht="27.75" x14ac:dyDescent="0.4">
      <c r="B16" s="261"/>
      <c r="C16" s="956"/>
      <c r="D16" s="746"/>
      <c r="E16" s="159"/>
      <c r="F16" s="159"/>
      <c r="G16" s="369"/>
      <c r="I16" s="82"/>
      <c r="J16" s="83"/>
      <c r="K16" s="83"/>
      <c r="L16" s="83"/>
      <c r="M16" s="860" t="s">
        <v>89</v>
      </c>
      <c r="N16" s="836"/>
      <c r="O16" s="837"/>
      <c r="P16" s="359">
        <v>13</v>
      </c>
    </row>
    <row r="17" spans="2:16" x14ac:dyDescent="0.25">
      <c r="B17" s="261"/>
      <c r="C17" s="161" t="s">
        <v>178</v>
      </c>
      <c r="D17" s="349" t="s">
        <v>389</v>
      </c>
      <c r="E17" s="350"/>
      <c r="F17" s="162" t="s">
        <v>3</v>
      </c>
      <c r="G17" s="370">
        <v>44490</v>
      </c>
      <c r="I17" s="82"/>
      <c r="J17" s="83"/>
      <c r="K17" s="83"/>
      <c r="L17" s="83"/>
      <c r="M17" s="83"/>
      <c r="N17" s="83"/>
      <c r="O17" s="83"/>
      <c r="P17" s="90"/>
    </row>
    <row r="18" spans="2:16" x14ac:dyDescent="0.25">
      <c r="B18" s="261"/>
      <c r="C18" s="164" t="s">
        <v>158</v>
      </c>
      <c r="D18" s="349" t="s">
        <v>391</v>
      </c>
      <c r="E18" s="350"/>
      <c r="F18" s="162" t="s">
        <v>144</v>
      </c>
      <c r="G18" s="371">
        <v>1</v>
      </c>
      <c r="I18" s="360" t="s">
        <v>1</v>
      </c>
      <c r="J18" s="823" t="s">
        <v>2</v>
      </c>
      <c r="K18" s="843"/>
      <c r="L18" s="361" t="s">
        <v>3</v>
      </c>
      <c r="M18" s="362">
        <v>21</v>
      </c>
      <c r="N18" s="362">
        <v>10</v>
      </c>
      <c r="O18" s="362">
        <v>2021</v>
      </c>
      <c r="P18" s="98" t="s">
        <v>348</v>
      </c>
    </row>
    <row r="19" spans="2:16" x14ac:dyDescent="0.25">
      <c r="B19" s="261"/>
      <c r="C19" s="161" t="s">
        <v>179</v>
      </c>
      <c r="D19" s="372">
        <v>3006998131</v>
      </c>
      <c r="E19" s="350"/>
      <c r="F19" s="166"/>
      <c r="G19" s="373"/>
      <c r="I19" s="821" t="s">
        <v>95</v>
      </c>
      <c r="J19" s="822"/>
      <c r="K19" s="823" t="s">
        <v>394</v>
      </c>
      <c r="L19" s="843"/>
      <c r="M19" s="844">
        <f>G37</f>
        <v>1000000</v>
      </c>
      <c r="N19" s="847"/>
      <c r="O19" s="847"/>
      <c r="P19" s="845"/>
    </row>
    <row r="20" spans="2:16" x14ac:dyDescent="0.25">
      <c r="B20" s="261"/>
      <c r="C20" s="164" t="s">
        <v>160</v>
      </c>
      <c r="D20" s="271" t="s">
        <v>390</v>
      </c>
      <c r="E20" s="350"/>
      <c r="F20" s="166"/>
      <c r="G20" s="373"/>
      <c r="I20" s="821" t="s">
        <v>97</v>
      </c>
      <c r="J20" s="822"/>
      <c r="K20" s="823" t="s">
        <v>396</v>
      </c>
      <c r="L20" s="851"/>
      <c r="M20" s="823"/>
      <c r="N20" s="824"/>
      <c r="O20" s="824"/>
      <c r="P20" s="825"/>
    </row>
    <row r="21" spans="2:16" x14ac:dyDescent="0.25">
      <c r="B21" s="261"/>
      <c r="C21" s="166"/>
      <c r="D21" s="166"/>
      <c r="E21" s="166"/>
      <c r="F21" s="166"/>
      <c r="G21" s="373"/>
      <c r="I21" s="821" t="s">
        <v>99</v>
      </c>
      <c r="J21" s="822"/>
      <c r="K21" s="823" t="s">
        <v>488</v>
      </c>
      <c r="L21" s="843"/>
      <c r="M21" s="823"/>
      <c r="N21" s="824"/>
      <c r="O21" s="824"/>
      <c r="P21" s="825"/>
    </row>
    <row r="22" spans="2:16" ht="15.75" x14ac:dyDescent="0.25">
      <c r="B22" s="261"/>
      <c r="C22" s="920" t="s">
        <v>100</v>
      </c>
      <c r="D22" s="746"/>
      <c r="E22" s="166"/>
      <c r="F22" s="167"/>
      <c r="G22" s="373"/>
      <c r="I22" s="103"/>
      <c r="J22" s="104"/>
      <c r="K22" s="104"/>
      <c r="L22" s="104"/>
      <c r="M22" s="105"/>
      <c r="N22" s="105"/>
      <c r="O22" s="105"/>
      <c r="P22" s="106"/>
    </row>
    <row r="23" spans="2:16" x14ac:dyDescent="0.25">
      <c r="B23" s="261"/>
      <c r="C23" s="852" t="s">
        <v>82</v>
      </c>
      <c r="D23" s="853"/>
      <c r="E23" s="166"/>
      <c r="F23" s="167"/>
      <c r="G23" s="373"/>
      <c r="I23" s="108" t="s">
        <v>101</v>
      </c>
      <c r="J23" s="362" t="s">
        <v>50</v>
      </c>
      <c r="K23" s="819" t="s">
        <v>102</v>
      </c>
      <c r="L23" s="820"/>
      <c r="M23" s="819" t="s">
        <v>103</v>
      </c>
      <c r="N23" s="820"/>
      <c r="O23" s="819" t="s">
        <v>104</v>
      </c>
      <c r="P23" s="846"/>
    </row>
    <row r="24" spans="2:16" x14ac:dyDescent="0.25">
      <c r="B24" s="261"/>
      <c r="C24" s="852" t="s">
        <v>136</v>
      </c>
      <c r="D24" s="853"/>
      <c r="E24" s="166"/>
      <c r="F24" s="167"/>
      <c r="G24" s="373"/>
      <c r="I24" s="838" t="s">
        <v>10</v>
      </c>
      <c r="J24" s="839"/>
      <c r="K24" s="848" t="s">
        <v>8</v>
      </c>
      <c r="L24" s="822"/>
      <c r="M24" s="848" t="s">
        <v>13</v>
      </c>
      <c r="N24" s="851"/>
      <c r="O24" s="832" t="s">
        <v>14</v>
      </c>
      <c r="P24" s="857"/>
    </row>
    <row r="25" spans="2:16" x14ac:dyDescent="0.2">
      <c r="B25" s="261"/>
      <c r="C25" s="852">
        <v>3212589438</v>
      </c>
      <c r="D25" s="853"/>
      <c r="E25" s="166"/>
      <c r="F25" s="167"/>
      <c r="G25" s="373"/>
      <c r="I25" s="948">
        <f>B6</f>
        <v>120203</v>
      </c>
      <c r="J25" s="949"/>
      <c r="K25" s="823" t="str">
        <f>C6</f>
        <v>Explotacion de minas y canteras</v>
      </c>
      <c r="L25" s="824"/>
      <c r="M25" s="842">
        <f>D6</f>
        <v>1000000</v>
      </c>
      <c r="N25" s="843"/>
      <c r="O25" s="844"/>
      <c r="P25" s="845"/>
    </row>
    <row r="26" spans="2:16" x14ac:dyDescent="0.2">
      <c r="B26" s="261"/>
      <c r="C26" s="904" t="s">
        <v>137</v>
      </c>
      <c r="D26" s="853"/>
      <c r="E26" s="166"/>
      <c r="F26" s="167"/>
      <c r="G26" s="374"/>
      <c r="I26" s="948">
        <f>B7</f>
        <v>1102</v>
      </c>
      <c r="J26" s="949"/>
      <c r="K26" s="823" t="str">
        <f>C7</f>
        <v>Bancos</v>
      </c>
      <c r="L26" s="824"/>
      <c r="M26" s="842"/>
      <c r="N26" s="843"/>
      <c r="O26" s="844">
        <f>D8</f>
        <v>1000000</v>
      </c>
      <c r="P26" s="845"/>
    </row>
    <row r="27" spans="2:16" x14ac:dyDescent="0.2">
      <c r="B27" s="261"/>
      <c r="C27" s="167"/>
      <c r="D27" s="166"/>
      <c r="E27" s="166"/>
      <c r="F27" s="166"/>
      <c r="G27" s="373"/>
      <c r="I27" s="948"/>
      <c r="J27" s="949"/>
      <c r="K27" s="823"/>
      <c r="L27" s="824"/>
      <c r="M27" s="842"/>
      <c r="N27" s="843"/>
      <c r="O27" s="842"/>
      <c r="P27" s="825"/>
    </row>
    <row r="28" spans="2:16" x14ac:dyDescent="0.25">
      <c r="B28" s="261"/>
      <c r="C28" s="166"/>
      <c r="D28" s="166"/>
      <c r="E28" s="166"/>
      <c r="F28" s="166"/>
      <c r="G28" s="373"/>
      <c r="I28" s="948"/>
      <c r="J28" s="949"/>
      <c r="K28" s="823"/>
      <c r="L28" s="824"/>
      <c r="M28" s="848"/>
      <c r="N28" s="851"/>
      <c r="O28" s="842"/>
      <c r="P28" s="825"/>
    </row>
    <row r="29" spans="2:16" x14ac:dyDescent="0.25">
      <c r="B29" s="261"/>
      <c r="C29" s="925" t="s">
        <v>105</v>
      </c>
      <c r="D29" s="759"/>
      <c r="E29" s="759"/>
      <c r="F29" s="759"/>
      <c r="G29" s="1122"/>
      <c r="I29" s="948"/>
      <c r="J29" s="949"/>
      <c r="K29" s="823"/>
      <c r="L29" s="824"/>
      <c r="M29" s="848"/>
      <c r="N29" s="851"/>
      <c r="O29" s="842"/>
      <c r="P29" s="825"/>
    </row>
    <row r="30" spans="2:16" x14ac:dyDescent="0.25">
      <c r="B30" s="261"/>
      <c r="C30" s="169" t="s">
        <v>106</v>
      </c>
      <c r="D30" s="169" t="s">
        <v>107</v>
      </c>
      <c r="E30" s="169" t="s">
        <v>108</v>
      </c>
      <c r="F30" s="169" t="s">
        <v>109</v>
      </c>
      <c r="G30" s="375" t="s">
        <v>110</v>
      </c>
      <c r="I30" s="838"/>
      <c r="J30" s="839"/>
      <c r="K30" s="823"/>
      <c r="L30" s="824"/>
      <c r="M30" s="848"/>
      <c r="N30" s="851"/>
      <c r="O30" s="823"/>
      <c r="P30" s="825"/>
    </row>
    <row r="31" spans="2:16" x14ac:dyDescent="0.25">
      <c r="B31" s="261"/>
      <c r="C31" s="170">
        <v>1</v>
      </c>
      <c r="D31" s="171" t="s">
        <v>392</v>
      </c>
      <c r="E31" s="172">
        <v>2000</v>
      </c>
      <c r="F31" s="173">
        <v>500</v>
      </c>
      <c r="G31" s="376">
        <f>D6</f>
        <v>1000000</v>
      </c>
      <c r="I31" s="838"/>
      <c r="J31" s="839"/>
      <c r="K31" s="823"/>
      <c r="L31" s="824"/>
      <c r="M31" s="848"/>
      <c r="N31" s="851"/>
      <c r="O31" s="823"/>
      <c r="P31" s="825"/>
    </row>
    <row r="32" spans="2:16" x14ac:dyDescent="0.25">
      <c r="B32" s="261"/>
      <c r="C32" s="170"/>
      <c r="D32" s="171"/>
      <c r="E32" s="172"/>
      <c r="F32" s="174"/>
      <c r="G32" s="376"/>
      <c r="I32" s="838"/>
      <c r="J32" s="839"/>
      <c r="K32" s="823"/>
      <c r="L32" s="824"/>
      <c r="M32" s="848"/>
      <c r="N32" s="851"/>
      <c r="O32" s="823"/>
      <c r="P32" s="825"/>
    </row>
    <row r="33" spans="2:16" x14ac:dyDescent="0.25">
      <c r="B33" s="261"/>
      <c r="C33" s="170"/>
      <c r="D33" s="171"/>
      <c r="E33" s="172"/>
      <c r="F33" s="174"/>
      <c r="G33" s="376"/>
      <c r="I33" s="838"/>
      <c r="J33" s="839"/>
      <c r="K33" s="823" t="s">
        <v>112</v>
      </c>
      <c r="L33" s="824"/>
      <c r="M33" s="900">
        <f>M25</f>
        <v>1000000</v>
      </c>
      <c r="N33" s="851"/>
      <c r="O33" s="900">
        <f>O26</f>
        <v>1000000</v>
      </c>
      <c r="P33" s="917"/>
    </row>
    <row r="34" spans="2:16" x14ac:dyDescent="0.25">
      <c r="B34" s="261"/>
      <c r="C34" s="170"/>
      <c r="D34" s="171"/>
      <c r="E34" s="172"/>
      <c r="F34" s="174"/>
      <c r="G34" s="376"/>
      <c r="I34" s="838"/>
      <c r="J34" s="839"/>
      <c r="K34" s="823"/>
      <c r="L34" s="824"/>
      <c r="M34" s="848"/>
      <c r="N34" s="851"/>
      <c r="O34" s="823"/>
      <c r="P34" s="825"/>
    </row>
    <row r="35" spans="2:16" x14ac:dyDescent="0.25">
      <c r="B35" s="261"/>
      <c r="C35" s="170"/>
      <c r="D35" s="171"/>
      <c r="E35" s="172"/>
      <c r="F35" s="174"/>
      <c r="G35" s="376"/>
      <c r="I35" s="831" t="s">
        <v>113</v>
      </c>
      <c r="J35" s="832"/>
      <c r="K35" s="832" t="s">
        <v>114</v>
      </c>
      <c r="L35" s="832"/>
      <c r="M35" s="832"/>
      <c r="N35" s="832" t="s">
        <v>24</v>
      </c>
      <c r="O35" s="832"/>
      <c r="P35" s="857"/>
    </row>
    <row r="36" spans="2:16" ht="24.75" x14ac:dyDescent="0.2">
      <c r="B36" s="261"/>
      <c r="C36" s="170"/>
      <c r="D36" s="171"/>
      <c r="E36" s="172"/>
      <c r="F36" s="174"/>
      <c r="G36" s="377"/>
      <c r="I36" s="879" t="s">
        <v>29</v>
      </c>
      <c r="J36" s="880"/>
      <c r="K36" s="864" t="s">
        <v>26</v>
      </c>
      <c r="L36" s="865"/>
      <c r="M36" s="866"/>
      <c r="N36" s="873"/>
      <c r="O36" s="874"/>
      <c r="P36" s="875"/>
    </row>
    <row r="37" spans="2:16" ht="27" customHeight="1" x14ac:dyDescent="0.25">
      <c r="B37" s="261"/>
      <c r="C37" s="170"/>
      <c r="D37" s="171"/>
      <c r="E37" s="171"/>
      <c r="F37" s="276"/>
      <c r="G37" s="378">
        <f>G31+G32+G33+G34+G35</f>
        <v>1000000</v>
      </c>
      <c r="I37" s="835" t="s">
        <v>115</v>
      </c>
      <c r="J37" s="836"/>
      <c r="K37" s="836"/>
      <c r="L37" s="836"/>
      <c r="M37" s="837"/>
      <c r="N37" s="876"/>
      <c r="O37" s="877"/>
      <c r="P37" s="878"/>
    </row>
    <row r="38" spans="2:16" ht="21.75" x14ac:dyDescent="0.25">
      <c r="B38" s="261"/>
      <c r="C38" s="166"/>
      <c r="D38" s="166"/>
      <c r="E38" s="166"/>
      <c r="F38" s="166"/>
      <c r="G38" s="379"/>
      <c r="I38" s="887" t="s">
        <v>26</v>
      </c>
      <c r="J38" s="888"/>
      <c r="K38" s="888"/>
      <c r="L38" s="888"/>
      <c r="M38" s="889"/>
      <c r="N38" s="118" t="s">
        <v>49</v>
      </c>
      <c r="O38" s="118" t="s">
        <v>127</v>
      </c>
      <c r="P38" s="354" t="s">
        <v>389</v>
      </c>
    </row>
    <row r="39" spans="2:16" ht="18" x14ac:dyDescent="0.25">
      <c r="B39" s="929" t="s">
        <v>116</v>
      </c>
      <c r="C39" s="872"/>
      <c r="D39" s="175"/>
      <c r="E39" s="166"/>
      <c r="F39" s="166"/>
      <c r="G39" s="373"/>
    </row>
    <row r="40" spans="2:16" x14ac:dyDescent="0.25">
      <c r="B40" s="928"/>
      <c r="C40" s="746"/>
      <c r="D40" s="350"/>
      <c r="E40" s="166"/>
      <c r="F40" s="176" t="s">
        <v>117</v>
      </c>
      <c r="G40" s="380">
        <f>G37</f>
        <v>1000000</v>
      </c>
    </row>
    <row r="41" spans="2:16" x14ac:dyDescent="0.25">
      <c r="B41" s="926" t="s">
        <v>395</v>
      </c>
      <c r="C41" s="927"/>
      <c r="D41" s="350"/>
      <c r="E41" s="166"/>
      <c r="F41" s="176" t="s">
        <v>120</v>
      </c>
      <c r="G41" s="381"/>
    </row>
    <row r="42" spans="2:16" x14ac:dyDescent="0.25">
      <c r="B42" s="926"/>
      <c r="C42" s="927"/>
      <c r="D42" s="350"/>
      <c r="E42" s="166"/>
      <c r="F42" s="176" t="s">
        <v>277</v>
      </c>
      <c r="G42" s="380">
        <v>0</v>
      </c>
    </row>
    <row r="43" spans="2:16" x14ac:dyDescent="0.25">
      <c r="B43" s="382"/>
      <c r="C43" s="179"/>
      <c r="D43" s="179"/>
      <c r="E43" s="166"/>
      <c r="F43" s="180" t="s">
        <v>278</v>
      </c>
      <c r="G43" s="383">
        <v>0</v>
      </c>
    </row>
    <row r="44" spans="2:16" x14ac:dyDescent="0.25">
      <c r="B44" s="261"/>
      <c r="C44" s="166"/>
      <c r="D44" s="166"/>
      <c r="E44" s="166"/>
      <c r="F44" s="176" t="s">
        <v>122</v>
      </c>
      <c r="G44" s="384">
        <f>G40+G41</f>
        <v>1000000</v>
      </c>
    </row>
    <row r="45" spans="2:16" x14ac:dyDescent="0.2">
      <c r="B45" s="261"/>
      <c r="C45" s="166"/>
      <c r="D45" s="166"/>
      <c r="E45" s="166"/>
      <c r="F45" s="166"/>
      <c r="G45" s="373"/>
    </row>
    <row r="46" spans="2:16" x14ac:dyDescent="0.2">
      <c r="B46" s="385"/>
      <c r="C46" s="386"/>
      <c r="D46" s="386"/>
      <c r="E46" s="386"/>
      <c r="F46" s="386"/>
      <c r="G46" s="387"/>
    </row>
    <row r="49" spans="2:9" ht="15.75" x14ac:dyDescent="0.25">
      <c r="B49" s="869" t="s">
        <v>59</v>
      </c>
      <c r="C49" s="1111"/>
      <c r="D49" s="1111"/>
      <c r="E49" s="122"/>
      <c r="F49" s="122"/>
      <c r="G49" s="893" t="s">
        <v>393</v>
      </c>
      <c r="H49" s="893"/>
      <c r="I49" s="1110"/>
    </row>
    <row r="50" spans="2:9" x14ac:dyDescent="0.2">
      <c r="B50" s="1112"/>
      <c r="C50" s="1103"/>
      <c r="D50" s="1103"/>
      <c r="E50" s="51"/>
      <c r="F50" s="51"/>
      <c r="G50" s="51"/>
      <c r="H50" s="51"/>
      <c r="I50" s="123"/>
    </row>
    <row r="51" spans="2:9" x14ac:dyDescent="0.2">
      <c r="B51" s="829" t="s">
        <v>129</v>
      </c>
      <c r="C51" s="1104"/>
      <c r="D51" s="1104"/>
      <c r="E51" s="51"/>
      <c r="F51" s="51"/>
      <c r="G51" s="51"/>
      <c r="H51" s="51"/>
      <c r="I51" s="123"/>
    </row>
    <row r="52" spans="2:9" x14ac:dyDescent="0.2">
      <c r="B52" s="56"/>
      <c r="C52" s="51"/>
      <c r="D52" s="51"/>
      <c r="E52" s="51"/>
      <c r="F52" s="51"/>
      <c r="G52" s="51"/>
      <c r="H52" s="51"/>
      <c r="I52" s="123"/>
    </row>
    <row r="53" spans="2:9" x14ac:dyDescent="0.2">
      <c r="B53" s="56"/>
      <c r="C53" s="51"/>
      <c r="D53" s="51"/>
      <c r="E53" s="51"/>
      <c r="F53" s="51"/>
      <c r="G53" s="51"/>
      <c r="H53" s="51"/>
      <c r="I53" s="123"/>
    </row>
    <row r="54" spans="2:9" x14ac:dyDescent="0.25">
      <c r="B54" s="867" t="s">
        <v>354</v>
      </c>
      <c r="C54" s="1108"/>
      <c r="D54" s="51"/>
      <c r="E54" s="51"/>
      <c r="F54" s="51"/>
      <c r="G54" s="51"/>
      <c r="H54" s="51"/>
      <c r="I54" s="123"/>
    </row>
    <row r="55" spans="2:9" x14ac:dyDescent="0.2">
      <c r="B55" s="56"/>
      <c r="C55" s="51"/>
      <c r="D55" s="51"/>
      <c r="E55" s="51"/>
      <c r="F55" s="51"/>
      <c r="G55" s="51"/>
      <c r="H55" s="51"/>
      <c r="I55" s="123"/>
    </row>
    <row r="56" spans="2:9" x14ac:dyDescent="0.2">
      <c r="B56" s="56"/>
      <c r="C56" s="51"/>
      <c r="D56" s="51"/>
      <c r="E56" s="51"/>
      <c r="F56" s="51"/>
      <c r="G56" s="51"/>
      <c r="H56" s="51"/>
      <c r="I56" s="123"/>
    </row>
    <row r="57" spans="2:9" x14ac:dyDescent="0.25">
      <c r="B57" s="862" t="s">
        <v>123</v>
      </c>
      <c r="C57" s="863"/>
      <c r="D57" s="830" t="s">
        <v>394</v>
      </c>
      <c r="E57" s="830"/>
      <c r="F57" s="830"/>
      <c r="G57" s="830"/>
      <c r="H57" s="830"/>
      <c r="I57" s="123"/>
    </row>
    <row r="58" spans="2:9" x14ac:dyDescent="0.2">
      <c r="B58" s="56"/>
      <c r="C58" s="51"/>
      <c r="D58" s="51"/>
      <c r="E58" s="51"/>
      <c r="F58" s="51"/>
      <c r="G58" s="51"/>
      <c r="H58" s="51"/>
      <c r="I58" s="123"/>
    </row>
    <row r="59" spans="2:9" x14ac:dyDescent="0.25">
      <c r="B59" s="862" t="s">
        <v>125</v>
      </c>
      <c r="C59" s="863"/>
      <c r="D59" s="868">
        <f>G44</f>
        <v>1000000</v>
      </c>
      <c r="E59" s="868"/>
      <c r="F59" s="868"/>
      <c r="G59" s="868"/>
      <c r="H59" s="868"/>
      <c r="I59" s="123"/>
    </row>
    <row r="60" spans="2:9" x14ac:dyDescent="0.2">
      <c r="B60" s="56"/>
      <c r="C60" s="51"/>
      <c r="D60" s="51"/>
      <c r="E60" s="51"/>
      <c r="F60" s="51"/>
      <c r="G60" s="51"/>
      <c r="H60" s="51"/>
      <c r="I60" s="123"/>
    </row>
    <row r="61" spans="2:9" x14ac:dyDescent="0.2">
      <c r="B61" s="56"/>
      <c r="C61" s="51"/>
      <c r="D61" s="51"/>
      <c r="E61" s="51"/>
      <c r="F61" s="51"/>
      <c r="G61" s="51"/>
      <c r="H61" s="51"/>
      <c r="I61" s="123"/>
    </row>
    <row r="62" spans="2:9" x14ac:dyDescent="0.2">
      <c r="B62" s="56"/>
      <c r="C62" s="51"/>
      <c r="D62" s="51"/>
      <c r="E62" s="51"/>
      <c r="F62" s="51"/>
      <c r="G62" s="51"/>
      <c r="H62" s="51"/>
      <c r="I62" s="123"/>
    </row>
    <row r="63" spans="2:9" x14ac:dyDescent="0.2">
      <c r="B63" s="56"/>
      <c r="C63" s="51"/>
      <c r="D63" s="51"/>
      <c r="E63" s="51"/>
      <c r="F63" s="898" t="s">
        <v>26</v>
      </c>
      <c r="G63" s="898"/>
      <c r="H63" s="898"/>
      <c r="I63" s="123"/>
    </row>
    <row r="64" spans="2:9" x14ac:dyDescent="0.2">
      <c r="B64" s="56"/>
      <c r="C64" s="51"/>
      <c r="D64" s="51"/>
      <c r="E64" s="51"/>
      <c r="F64" s="899"/>
      <c r="G64" s="899"/>
      <c r="H64" s="899"/>
      <c r="I64" s="123"/>
    </row>
    <row r="65" spans="2:9" x14ac:dyDescent="0.25">
      <c r="B65" s="56"/>
      <c r="C65" s="51"/>
      <c r="D65" s="51"/>
      <c r="E65" s="51"/>
      <c r="F65" s="1109" t="s">
        <v>51</v>
      </c>
      <c r="G65" s="1109"/>
      <c r="H65" s="1109"/>
      <c r="I65" s="123"/>
    </row>
    <row r="66" spans="2:9" x14ac:dyDescent="0.2">
      <c r="B66" s="56"/>
      <c r="C66" s="51"/>
      <c r="D66" s="51"/>
      <c r="E66" s="51"/>
      <c r="F66" s="51"/>
      <c r="G66" s="51"/>
      <c r="H66" s="51"/>
      <c r="I66" s="123"/>
    </row>
    <row r="67" spans="2:9" x14ac:dyDescent="0.25">
      <c r="B67" s="148"/>
      <c r="C67" s="149"/>
      <c r="D67" s="149"/>
      <c r="E67" s="149"/>
      <c r="F67" s="149"/>
      <c r="G67" s="149"/>
      <c r="H67" s="149"/>
      <c r="I67" s="150"/>
    </row>
  </sheetData>
  <mergeCells count="90">
    <mergeCell ref="B3:G3"/>
    <mergeCell ref="M19:P19"/>
    <mergeCell ref="C16:D16"/>
    <mergeCell ref="B13:D14"/>
    <mergeCell ref="F65:H65"/>
    <mergeCell ref="B41:C42"/>
    <mergeCell ref="D59:H59"/>
    <mergeCell ref="B54:C54"/>
    <mergeCell ref="B57:C57"/>
    <mergeCell ref="D57:H57"/>
    <mergeCell ref="F63:H64"/>
    <mergeCell ref="B51:D51"/>
    <mergeCell ref="B59:C59"/>
    <mergeCell ref="B39:C39"/>
    <mergeCell ref="C29:G29"/>
    <mergeCell ref="I19:J19"/>
    <mergeCell ref="I30:J30"/>
    <mergeCell ref="C23:D23"/>
    <mergeCell ref="C22:D22"/>
    <mergeCell ref="C24:D24"/>
    <mergeCell ref="C25:D25"/>
    <mergeCell ref="C26:D26"/>
    <mergeCell ref="K36:M36"/>
    <mergeCell ref="I36:J36"/>
    <mergeCell ref="M33:N33"/>
    <mergeCell ref="N35:P35"/>
    <mergeCell ref="K32:L32"/>
    <mergeCell ref="K35:M35"/>
    <mergeCell ref="N36:P37"/>
    <mergeCell ref="I37:M37"/>
    <mergeCell ref="O34:P34"/>
    <mergeCell ref="I32:J32"/>
    <mergeCell ref="O32:P32"/>
    <mergeCell ref="I33:J33"/>
    <mergeCell ref="I34:J34"/>
    <mergeCell ref="O33:P33"/>
    <mergeCell ref="M28:N28"/>
    <mergeCell ref="O30:P30"/>
    <mergeCell ref="K28:L28"/>
    <mergeCell ref="M30:N30"/>
    <mergeCell ref="I12:P12"/>
    <mergeCell ref="M23:N23"/>
    <mergeCell ref="K21:L21"/>
    <mergeCell ref="M14:P15"/>
    <mergeCell ref="O28:P28"/>
    <mergeCell ref="K29:L29"/>
    <mergeCell ref="K30:L30"/>
    <mergeCell ref="M16:O16"/>
    <mergeCell ref="I21:J21"/>
    <mergeCell ref="O23:P23"/>
    <mergeCell ref="I20:J20"/>
    <mergeCell ref="K20:L20"/>
    <mergeCell ref="B40:C40"/>
    <mergeCell ref="B49:D50"/>
    <mergeCell ref="G49:I49"/>
    <mergeCell ref="J18:K18"/>
    <mergeCell ref="O25:P25"/>
    <mergeCell ref="K26:L26"/>
    <mergeCell ref="O24:P24"/>
    <mergeCell ref="K19:L19"/>
    <mergeCell ref="I24:J24"/>
    <mergeCell ref="K23:L23"/>
    <mergeCell ref="M21:P21"/>
    <mergeCell ref="K24:L24"/>
    <mergeCell ref="I25:J25"/>
    <mergeCell ref="I26:J26"/>
    <mergeCell ref="O29:P29"/>
    <mergeCell ref="I35:J35"/>
    <mergeCell ref="M31:N31"/>
    <mergeCell ref="K34:L34"/>
    <mergeCell ref="K33:L33"/>
    <mergeCell ref="K31:L31"/>
    <mergeCell ref="M34:N34"/>
    <mergeCell ref="M32:N32"/>
    <mergeCell ref="I38:M38"/>
    <mergeCell ref="M20:P20"/>
    <mergeCell ref="K27:L27"/>
    <mergeCell ref="M27:N27"/>
    <mergeCell ref="I31:J31"/>
    <mergeCell ref="O31:P31"/>
    <mergeCell ref="M24:N24"/>
    <mergeCell ref="I27:J27"/>
    <mergeCell ref="O27:P27"/>
    <mergeCell ref="M26:N26"/>
    <mergeCell ref="K25:L25"/>
    <mergeCell ref="M29:N29"/>
    <mergeCell ref="O26:P26"/>
    <mergeCell ref="I28:J28"/>
    <mergeCell ref="I29:J29"/>
    <mergeCell ref="M25:N25"/>
  </mergeCells>
  <hyperlinks>
    <hyperlink ref="C26" r:id="rId1"/>
  </hyperlinks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A2:IV59"/>
  <sheetViews>
    <sheetView topLeftCell="B1" zoomScale="90" workbookViewId="0">
      <selection activeCell="B4" sqref="B4:E4"/>
    </sheetView>
  </sheetViews>
  <sheetFormatPr baseColWidth="10" defaultColWidth="9" defaultRowHeight="15" x14ac:dyDescent="0.25"/>
  <cols>
    <col min="1" max="1" width="8.140625" style="388" customWidth="1"/>
    <col min="2" max="2" width="15.7109375" style="388" customWidth="1"/>
    <col min="3" max="3" width="37.85546875" style="388" customWidth="1"/>
    <col min="4" max="4" width="31.28515625" style="388" customWidth="1"/>
    <col min="5" max="5" width="7.140625" style="388" customWidth="1"/>
    <col min="6" max="6" width="21.7109375" style="388" customWidth="1"/>
    <col min="7" max="7" width="21" style="388" customWidth="1"/>
    <col min="8" max="8" width="14.28515625" style="388" customWidth="1"/>
    <col min="9" max="9" width="14.140625" style="388" customWidth="1"/>
    <col min="10" max="10" width="24.28515625" style="388" customWidth="1"/>
    <col min="11" max="11" width="15" style="388" customWidth="1"/>
    <col min="12" max="12" width="20.42578125" style="388" customWidth="1"/>
    <col min="13" max="14" width="15" style="388" customWidth="1"/>
    <col min="15" max="15" width="15.85546875" style="388" customWidth="1"/>
    <col min="16" max="16" width="16.28515625" style="388" customWidth="1"/>
    <col min="17" max="17" width="23.140625" style="388" customWidth="1"/>
    <col min="18" max="18" width="17" style="388" customWidth="1"/>
    <col min="19" max="19" width="22" style="388" customWidth="1"/>
    <col min="20" max="256" width="11.42578125" style="388" customWidth="1"/>
  </cols>
  <sheetData>
    <row r="2" spans="2:23" x14ac:dyDescent="0.25">
      <c r="B2" s="777" t="s">
        <v>82</v>
      </c>
      <c r="C2" s="777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389"/>
      <c r="W2" s="389"/>
    </row>
    <row r="3" spans="2:23" x14ac:dyDescent="0.25">
      <c r="B3" s="1128" t="s">
        <v>472</v>
      </c>
      <c r="C3" s="1128"/>
      <c r="D3" s="389"/>
      <c r="E3" s="390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  <c r="T3" s="389"/>
      <c r="U3" s="389"/>
      <c r="V3" s="389"/>
      <c r="W3" s="389"/>
    </row>
    <row r="4" spans="2:23" s="391" customFormat="1" ht="12.75" x14ac:dyDescent="0.2">
      <c r="B4" s="1129" t="s">
        <v>471</v>
      </c>
      <c r="C4" s="1130"/>
      <c r="D4" s="1130"/>
      <c r="E4" s="1131"/>
      <c r="F4" s="1129" t="s">
        <v>470</v>
      </c>
      <c r="G4" s="1130"/>
      <c r="H4" s="1130"/>
      <c r="I4" s="1130"/>
      <c r="J4" s="1130"/>
      <c r="K4" s="1130"/>
      <c r="L4" s="1131"/>
      <c r="M4" s="1129" t="s">
        <v>469</v>
      </c>
      <c r="N4" s="1130"/>
      <c r="O4" s="1130"/>
      <c r="P4" s="1130"/>
      <c r="Q4" s="1130"/>
      <c r="R4" s="1129" t="s">
        <v>468</v>
      </c>
      <c r="S4" s="1131"/>
      <c r="T4" s="392"/>
      <c r="U4" s="392"/>
      <c r="V4" s="392"/>
      <c r="W4" s="392"/>
    </row>
    <row r="5" spans="2:23" s="391" customFormat="1" ht="12.75" x14ac:dyDescent="0.2">
      <c r="B5" s="393" t="s">
        <v>10</v>
      </c>
      <c r="C5" s="393" t="s">
        <v>467</v>
      </c>
      <c r="D5" s="393" t="s">
        <v>466</v>
      </c>
      <c r="E5" s="393" t="s">
        <v>465</v>
      </c>
      <c r="F5" s="393" t="s">
        <v>464</v>
      </c>
      <c r="G5" s="393" t="s">
        <v>463</v>
      </c>
      <c r="H5" s="393" t="s">
        <v>462</v>
      </c>
      <c r="I5" s="393" t="s">
        <v>461</v>
      </c>
      <c r="J5" s="393" t="s">
        <v>460</v>
      </c>
      <c r="K5" s="393" t="s">
        <v>459</v>
      </c>
      <c r="L5" s="393" t="s">
        <v>458</v>
      </c>
      <c r="M5" s="393" t="s">
        <v>457</v>
      </c>
      <c r="N5" s="393" t="s">
        <v>437</v>
      </c>
      <c r="O5" s="393" t="s">
        <v>456</v>
      </c>
      <c r="P5" s="393" t="s">
        <v>455</v>
      </c>
      <c r="Q5" s="393" t="s">
        <v>454</v>
      </c>
      <c r="R5" s="394" t="s">
        <v>453</v>
      </c>
      <c r="S5" s="394" t="s">
        <v>452</v>
      </c>
      <c r="T5" s="392"/>
      <c r="U5" s="392"/>
      <c r="V5" s="392"/>
      <c r="W5" s="392"/>
    </row>
    <row r="6" spans="2:23" s="266" customFormat="1" ht="16.5" x14ac:dyDescent="0.3">
      <c r="B6" s="395">
        <v>1</v>
      </c>
      <c r="C6" s="396" t="s">
        <v>26</v>
      </c>
      <c r="D6" s="397">
        <v>3255000</v>
      </c>
      <c r="E6" s="398">
        <v>30</v>
      </c>
      <c r="F6" s="397">
        <f t="shared" ref="F6:F12" si="0">+D6/30*E6</f>
        <v>3255000</v>
      </c>
      <c r="G6" s="399">
        <v>0</v>
      </c>
      <c r="H6" s="399">
        <v>0</v>
      </c>
      <c r="I6" s="399">
        <v>0</v>
      </c>
      <c r="J6" s="397">
        <f t="shared" ref="J6:J12" si="1">SUM(F6:I6)</f>
        <v>3255000</v>
      </c>
      <c r="K6" s="397"/>
      <c r="L6" s="397">
        <f t="shared" ref="L6:L12" si="2">+J6+K6</f>
        <v>3255000</v>
      </c>
      <c r="M6" s="397">
        <f>J6*4%</f>
        <v>130200</v>
      </c>
      <c r="N6" s="397">
        <f t="shared" ref="N6:N12" si="3">+J6*4%</f>
        <v>130200</v>
      </c>
      <c r="O6" s="397">
        <v>0</v>
      </c>
      <c r="P6" s="397">
        <v>0</v>
      </c>
      <c r="Q6" s="397">
        <f t="shared" ref="Q6:Q12" si="4">SUM(M6:P6)</f>
        <v>260400</v>
      </c>
      <c r="R6" s="400">
        <f t="shared" ref="R6:R13" si="5">+L6-Q6</f>
        <v>2994600</v>
      </c>
      <c r="S6" s="328"/>
      <c r="T6" s="30"/>
      <c r="U6" s="30"/>
      <c r="V6" s="30"/>
      <c r="W6" s="30"/>
    </row>
    <row r="7" spans="2:23" s="266" customFormat="1" ht="16.5" x14ac:dyDescent="0.3">
      <c r="B7" s="395">
        <v>2</v>
      </c>
      <c r="C7" s="396" t="s">
        <v>451</v>
      </c>
      <c r="D7" s="397">
        <v>3255000</v>
      </c>
      <c r="E7" s="398">
        <v>30</v>
      </c>
      <c r="F7" s="397">
        <f t="shared" si="0"/>
        <v>3255000</v>
      </c>
      <c r="G7" s="399">
        <v>0</v>
      </c>
      <c r="H7" s="399">
        <v>0</v>
      </c>
      <c r="I7" s="399">
        <v>0</v>
      </c>
      <c r="J7" s="397">
        <f t="shared" si="1"/>
        <v>3255000</v>
      </c>
      <c r="K7" s="397"/>
      <c r="L7" s="397">
        <f t="shared" si="2"/>
        <v>3255000</v>
      </c>
      <c r="M7" s="397">
        <f t="shared" ref="M7:M12" si="6">+J7*4%</f>
        <v>130200</v>
      </c>
      <c r="N7" s="397">
        <f t="shared" si="3"/>
        <v>130200</v>
      </c>
      <c r="O7" s="397">
        <v>70000</v>
      </c>
      <c r="P7" s="397">
        <v>0</v>
      </c>
      <c r="Q7" s="397">
        <f t="shared" si="4"/>
        <v>330400</v>
      </c>
      <c r="R7" s="400">
        <f t="shared" si="5"/>
        <v>2924600</v>
      </c>
      <c r="S7" s="328"/>
      <c r="T7" s="30"/>
      <c r="U7" s="30"/>
      <c r="V7" s="30"/>
      <c r="W7" s="30"/>
    </row>
    <row r="8" spans="2:23" s="266" customFormat="1" ht="16.5" x14ac:dyDescent="0.3">
      <c r="B8" s="395">
        <v>3</v>
      </c>
      <c r="C8" s="396" t="s">
        <v>450</v>
      </c>
      <c r="D8" s="397">
        <v>1470000</v>
      </c>
      <c r="E8" s="398">
        <v>26</v>
      </c>
      <c r="F8" s="397">
        <f t="shared" si="0"/>
        <v>1274000</v>
      </c>
      <c r="G8" s="399">
        <v>0</v>
      </c>
      <c r="H8" s="399">
        <v>0</v>
      </c>
      <c r="I8" s="399">
        <v>0</v>
      </c>
      <c r="J8" s="397">
        <f t="shared" si="1"/>
        <v>1274000</v>
      </c>
      <c r="K8" s="397"/>
      <c r="L8" s="397">
        <f t="shared" si="2"/>
        <v>1274000</v>
      </c>
      <c r="M8" s="397">
        <f t="shared" si="6"/>
        <v>50960</v>
      </c>
      <c r="N8" s="397">
        <f t="shared" si="3"/>
        <v>50960</v>
      </c>
      <c r="O8" s="397">
        <v>0</v>
      </c>
      <c r="P8" s="397">
        <v>0</v>
      </c>
      <c r="Q8" s="397">
        <f t="shared" si="4"/>
        <v>101920</v>
      </c>
      <c r="R8" s="400">
        <f t="shared" si="5"/>
        <v>1172080</v>
      </c>
      <c r="S8" s="328"/>
      <c r="T8" s="30"/>
      <c r="U8" s="30"/>
      <c r="V8" s="30"/>
      <c r="W8" s="30"/>
    </row>
    <row r="9" spans="2:23" s="266" customFormat="1" ht="16.5" x14ac:dyDescent="0.3">
      <c r="B9" s="395">
        <v>4</v>
      </c>
      <c r="C9" s="396" t="s">
        <v>449</v>
      </c>
      <c r="D9" s="397">
        <v>1260000</v>
      </c>
      <c r="E9" s="398">
        <v>24</v>
      </c>
      <c r="F9" s="397">
        <f t="shared" si="0"/>
        <v>1008000</v>
      </c>
      <c r="G9" s="397">
        <f>+L17</f>
        <v>0</v>
      </c>
      <c r="H9" s="399">
        <v>0</v>
      </c>
      <c r="I9" s="399">
        <v>0</v>
      </c>
      <c r="J9" s="397">
        <f t="shared" si="1"/>
        <v>1008000</v>
      </c>
      <c r="K9" s="397">
        <v>102854</v>
      </c>
      <c r="L9" s="397">
        <f t="shared" si="2"/>
        <v>1110854</v>
      </c>
      <c r="M9" s="397">
        <f t="shared" si="6"/>
        <v>40320</v>
      </c>
      <c r="N9" s="397">
        <f t="shared" si="3"/>
        <v>40320</v>
      </c>
      <c r="O9" s="397">
        <v>0</v>
      </c>
      <c r="P9" s="397">
        <v>70000</v>
      </c>
      <c r="Q9" s="397">
        <f t="shared" si="4"/>
        <v>150640</v>
      </c>
      <c r="R9" s="400">
        <f t="shared" si="5"/>
        <v>960214</v>
      </c>
      <c r="S9" s="328"/>
      <c r="T9" s="30"/>
      <c r="U9" s="30"/>
      <c r="V9" s="30"/>
      <c r="W9" s="30"/>
    </row>
    <row r="10" spans="2:23" s="266" customFormat="1" ht="16.5" x14ac:dyDescent="0.3">
      <c r="B10" s="395">
        <v>5</v>
      </c>
      <c r="C10" s="396" t="s">
        <v>448</v>
      </c>
      <c r="D10" s="401">
        <v>1260000</v>
      </c>
      <c r="E10" s="398">
        <v>24</v>
      </c>
      <c r="F10" s="397">
        <f t="shared" si="0"/>
        <v>1008000</v>
      </c>
      <c r="G10" s="397">
        <f>+L15</f>
        <v>0</v>
      </c>
      <c r="H10" s="399">
        <v>0</v>
      </c>
      <c r="I10" s="399">
        <v>0</v>
      </c>
      <c r="J10" s="397">
        <f t="shared" si="1"/>
        <v>1008000</v>
      </c>
      <c r="K10" s="397"/>
      <c r="L10" s="397">
        <f t="shared" si="2"/>
        <v>1008000</v>
      </c>
      <c r="M10" s="397">
        <f t="shared" si="6"/>
        <v>40320</v>
      </c>
      <c r="N10" s="397">
        <f t="shared" si="3"/>
        <v>40320</v>
      </c>
      <c r="O10" s="397">
        <v>0</v>
      </c>
      <c r="P10" s="397">
        <v>0</v>
      </c>
      <c r="Q10" s="397">
        <f t="shared" si="4"/>
        <v>80640</v>
      </c>
      <c r="R10" s="400">
        <f t="shared" si="5"/>
        <v>927360</v>
      </c>
      <c r="S10" s="328"/>
      <c r="T10" s="30"/>
      <c r="U10" s="30"/>
      <c r="V10" s="30"/>
      <c r="W10" s="30"/>
    </row>
    <row r="11" spans="2:23" s="266" customFormat="1" ht="16.5" x14ac:dyDescent="0.3">
      <c r="B11" s="395">
        <v>6</v>
      </c>
      <c r="C11" s="396" t="s">
        <v>447</v>
      </c>
      <c r="D11" s="401">
        <v>908526</v>
      </c>
      <c r="E11" s="398">
        <v>24</v>
      </c>
      <c r="F11" s="397">
        <f t="shared" si="0"/>
        <v>726820.8</v>
      </c>
      <c r="G11" s="397">
        <f>+L16</f>
        <v>0</v>
      </c>
      <c r="H11" s="399">
        <v>0</v>
      </c>
      <c r="I11" s="399">
        <v>0</v>
      </c>
      <c r="J11" s="397">
        <f t="shared" si="1"/>
        <v>726820.8</v>
      </c>
      <c r="K11" s="397"/>
      <c r="L11" s="397">
        <f t="shared" si="2"/>
        <v>726820.8</v>
      </c>
      <c r="M11" s="397">
        <f t="shared" si="6"/>
        <v>29072.832000000002</v>
      </c>
      <c r="N11" s="397">
        <f t="shared" si="3"/>
        <v>29072.832000000002</v>
      </c>
      <c r="O11" s="397">
        <v>0</v>
      </c>
      <c r="P11" s="397">
        <v>0</v>
      </c>
      <c r="Q11" s="397">
        <f t="shared" si="4"/>
        <v>58145.664000000004</v>
      </c>
      <c r="R11" s="400">
        <f t="shared" si="5"/>
        <v>668675.13600000006</v>
      </c>
      <c r="S11" s="328"/>
      <c r="T11" s="30"/>
      <c r="U11" s="30"/>
      <c r="V11" s="30"/>
      <c r="W11" s="30"/>
    </row>
    <row r="12" spans="2:23" s="266" customFormat="1" ht="16.5" x14ac:dyDescent="0.3">
      <c r="B12" s="395">
        <v>7</v>
      </c>
      <c r="C12" s="396" t="s">
        <v>446</v>
      </c>
      <c r="D12" s="401">
        <v>908526</v>
      </c>
      <c r="E12" s="398">
        <v>20</v>
      </c>
      <c r="F12" s="397">
        <f t="shared" si="0"/>
        <v>605684</v>
      </c>
      <c r="G12" s="397">
        <f>+L17</f>
        <v>0</v>
      </c>
      <c r="H12" s="399">
        <v>0</v>
      </c>
      <c r="I12" s="399">
        <v>0</v>
      </c>
      <c r="J12" s="397">
        <f t="shared" si="1"/>
        <v>605684</v>
      </c>
      <c r="K12" s="397"/>
      <c r="L12" s="397">
        <f t="shared" si="2"/>
        <v>605684</v>
      </c>
      <c r="M12" s="397">
        <f t="shared" si="6"/>
        <v>24227.360000000001</v>
      </c>
      <c r="N12" s="397">
        <f t="shared" si="3"/>
        <v>24227.360000000001</v>
      </c>
      <c r="O12" s="397">
        <v>0</v>
      </c>
      <c r="P12" s="397">
        <v>0</v>
      </c>
      <c r="Q12" s="397">
        <f t="shared" si="4"/>
        <v>48454.720000000001</v>
      </c>
      <c r="R12" s="400">
        <f t="shared" si="5"/>
        <v>557229.28</v>
      </c>
      <c r="S12" s="328"/>
      <c r="T12" s="30"/>
      <c r="U12" s="30"/>
      <c r="V12" s="30"/>
      <c r="W12" s="30"/>
    </row>
    <row r="13" spans="2:23" s="402" customFormat="1" ht="16.5" x14ac:dyDescent="0.3">
      <c r="B13" s="403" t="s">
        <v>445</v>
      </c>
      <c r="C13" s="403"/>
      <c r="D13" s="403"/>
      <c r="E13" s="403"/>
      <c r="F13" s="404">
        <f>SUM(F6:F12)</f>
        <v>11132504.800000001</v>
      </c>
      <c r="G13" s="404">
        <f>SUM(G6:G12)</f>
        <v>0</v>
      </c>
      <c r="H13" s="405">
        <f>+H7</f>
        <v>0</v>
      </c>
      <c r="I13" s="405">
        <v>0</v>
      </c>
      <c r="J13" s="404">
        <f t="shared" ref="J13:Q13" si="7">SUM(J6:J12)</f>
        <v>11132504.800000001</v>
      </c>
      <c r="K13" s="404">
        <f t="shared" si="7"/>
        <v>102854</v>
      </c>
      <c r="L13" s="404">
        <f t="shared" si="7"/>
        <v>11235358.800000001</v>
      </c>
      <c r="M13" s="404">
        <f t="shared" si="7"/>
        <v>445300.19199999998</v>
      </c>
      <c r="N13" s="404">
        <f t="shared" si="7"/>
        <v>445300.19199999998</v>
      </c>
      <c r="O13" s="404">
        <f t="shared" si="7"/>
        <v>70000</v>
      </c>
      <c r="P13" s="404">
        <f t="shared" si="7"/>
        <v>70000</v>
      </c>
      <c r="Q13" s="404">
        <f t="shared" si="7"/>
        <v>1030600.384</v>
      </c>
      <c r="R13" s="406">
        <f t="shared" si="5"/>
        <v>10204758.416000001</v>
      </c>
      <c r="S13" s="407"/>
      <c r="T13" s="408"/>
      <c r="U13" s="408"/>
      <c r="V13" s="408"/>
      <c r="W13" s="408"/>
    </row>
    <row r="14" spans="2:23" s="391" customFormat="1" ht="12.75" x14ac:dyDescent="0.2">
      <c r="B14" s="409"/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10"/>
      <c r="S14" s="392"/>
      <c r="T14" s="392"/>
      <c r="U14" s="392"/>
      <c r="V14" s="392"/>
      <c r="W14" s="392"/>
    </row>
    <row r="15" spans="2:23" s="391" customFormat="1" ht="18" hidden="1" customHeight="1" x14ac:dyDescent="0.2">
      <c r="B15" s="409"/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10"/>
      <c r="S15" s="392"/>
      <c r="T15" s="392"/>
      <c r="U15" s="392"/>
      <c r="V15" s="392"/>
      <c r="W15" s="392"/>
    </row>
    <row r="16" spans="2:23" hidden="1" x14ac:dyDescent="0.25">
      <c r="B16" s="411"/>
      <c r="C16" s="411"/>
      <c r="D16" s="411"/>
      <c r="E16" s="411"/>
      <c r="F16" s="411"/>
      <c r="G16" s="411"/>
      <c r="H16" s="411"/>
      <c r="I16" s="409"/>
      <c r="J16" s="409"/>
      <c r="K16" s="409"/>
      <c r="L16" s="409"/>
      <c r="M16" s="411"/>
      <c r="N16" s="411"/>
      <c r="O16" s="411"/>
      <c r="P16" s="411"/>
      <c r="Q16" s="411"/>
      <c r="R16" s="412"/>
      <c r="S16" s="389"/>
      <c r="T16" s="389"/>
      <c r="U16" s="389"/>
      <c r="V16" s="389"/>
      <c r="W16" s="389"/>
    </row>
    <row r="17" spans="2:23" hidden="1" x14ac:dyDescent="0.25">
      <c r="B17" s="411"/>
      <c r="C17" s="411"/>
      <c r="D17" s="411"/>
      <c r="E17" s="411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2"/>
      <c r="S17" s="389"/>
      <c r="T17" s="389"/>
      <c r="U17" s="389"/>
      <c r="V17" s="389"/>
      <c r="W17" s="389"/>
    </row>
    <row r="18" spans="2:23" hidden="1" x14ac:dyDescent="0.25">
      <c r="B18" s="411"/>
      <c r="C18" s="411"/>
      <c r="D18" s="411"/>
      <c r="E18" s="411"/>
      <c r="F18" s="411"/>
      <c r="G18" s="411"/>
      <c r="H18" s="411"/>
      <c r="I18" s="413"/>
      <c r="J18" s="411"/>
      <c r="K18" s="411"/>
      <c r="L18" s="411"/>
      <c r="M18" s="411"/>
      <c r="N18" s="411"/>
      <c r="O18" s="411"/>
      <c r="P18" s="411"/>
      <c r="Q18" s="411"/>
      <c r="R18" s="412"/>
      <c r="S18" s="389"/>
      <c r="T18" s="389"/>
      <c r="U18" s="389"/>
      <c r="V18" s="389"/>
      <c r="W18" s="389"/>
    </row>
    <row r="19" spans="2:23" hidden="1" x14ac:dyDescent="0.25">
      <c r="B19" s="411"/>
      <c r="C19" s="411"/>
      <c r="D19" s="411"/>
      <c r="E19" s="411"/>
      <c r="F19" s="411"/>
      <c r="G19" s="411"/>
      <c r="H19" s="411"/>
      <c r="I19" s="411"/>
      <c r="J19" s="411"/>
      <c r="K19" s="411"/>
      <c r="L19" s="411"/>
      <c r="M19" s="411"/>
      <c r="N19" s="411"/>
      <c r="O19" s="411"/>
      <c r="P19" s="411"/>
      <c r="Q19" s="411"/>
      <c r="R19" s="412"/>
      <c r="S19" s="389"/>
      <c r="T19" s="389"/>
      <c r="U19" s="389"/>
      <c r="V19" s="389"/>
      <c r="W19" s="389"/>
    </row>
    <row r="20" spans="2:23" hidden="1" x14ac:dyDescent="0.25">
      <c r="B20" s="411"/>
      <c r="C20" s="411"/>
      <c r="D20" s="411"/>
      <c r="E20" s="411"/>
      <c r="F20" s="411"/>
      <c r="G20" s="411"/>
      <c r="H20" s="411"/>
      <c r="I20" s="411"/>
      <c r="J20" s="411"/>
      <c r="K20" s="411"/>
      <c r="L20" s="411"/>
      <c r="M20" s="411"/>
      <c r="N20" s="411"/>
      <c r="O20" s="411"/>
      <c r="P20" s="411"/>
      <c r="Q20" s="411"/>
      <c r="R20" s="412"/>
      <c r="S20" s="389"/>
      <c r="T20" s="389"/>
      <c r="U20" s="389"/>
      <c r="V20" s="389"/>
      <c r="W20" s="389"/>
    </row>
    <row r="21" spans="2:23" hidden="1" x14ac:dyDescent="0.25">
      <c r="B21" s="411"/>
      <c r="C21" s="411"/>
      <c r="D21" s="411"/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2"/>
      <c r="S21" s="389"/>
      <c r="T21" s="389"/>
      <c r="U21" s="389"/>
      <c r="V21" s="389"/>
      <c r="W21" s="389"/>
    </row>
    <row r="22" spans="2:23" x14ac:dyDescent="0.25">
      <c r="B22" s="411"/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2"/>
      <c r="S22" s="389"/>
      <c r="T22" s="389"/>
      <c r="U22" s="389"/>
      <c r="V22" s="389"/>
      <c r="W22" s="389"/>
    </row>
    <row r="23" spans="2:23" x14ac:dyDescent="0.25">
      <c r="B23" s="389"/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</row>
    <row r="24" spans="2:23" x14ac:dyDescent="0.25">
      <c r="B24" s="414"/>
      <c r="C24" s="414"/>
      <c r="D24" s="389"/>
      <c r="E24" s="389"/>
      <c r="F24" s="389"/>
      <c r="G24" s="389"/>
      <c r="H24" s="389"/>
      <c r="I24" s="389"/>
      <c r="J24" s="389"/>
      <c r="K24" s="389"/>
      <c r="L24" s="1132" t="s">
        <v>444</v>
      </c>
      <c r="M24" s="1132"/>
      <c r="N24" s="1132"/>
      <c r="O24" s="389"/>
      <c r="P24" s="389"/>
      <c r="Q24" s="389"/>
      <c r="R24" s="389"/>
      <c r="S24" s="389"/>
      <c r="T24" s="389"/>
      <c r="U24" s="389"/>
      <c r="V24" s="389"/>
      <c r="W24" s="389"/>
    </row>
    <row r="25" spans="2:23" s="391" customFormat="1" ht="15.75" x14ac:dyDescent="0.25">
      <c r="B25" s="1133" t="s">
        <v>443</v>
      </c>
      <c r="C25" s="1134"/>
      <c r="D25" s="1134"/>
      <c r="E25" s="1134"/>
      <c r="F25" s="1134"/>
      <c r="G25" s="1135"/>
      <c r="H25" s="415" t="s">
        <v>442</v>
      </c>
      <c r="I25" s="415" t="s">
        <v>14</v>
      </c>
      <c r="J25" s="392"/>
      <c r="K25" s="392"/>
      <c r="L25" s="1125" t="s">
        <v>441</v>
      </c>
      <c r="M25" s="1126"/>
      <c r="N25" s="1127"/>
      <c r="O25" s="392"/>
      <c r="P25" s="392"/>
      <c r="Q25" s="392"/>
      <c r="R25" s="392"/>
      <c r="S25" s="392"/>
      <c r="T25" s="392"/>
      <c r="U25" s="392"/>
      <c r="V25" s="392"/>
      <c r="W25" s="392"/>
    </row>
    <row r="26" spans="2:23" x14ac:dyDescent="0.25">
      <c r="B26" s="416">
        <v>1110</v>
      </c>
      <c r="C26" s="416" t="s">
        <v>66</v>
      </c>
      <c r="D26" s="328"/>
      <c r="E26" s="328"/>
      <c r="F26" s="328"/>
      <c r="G26" s="328"/>
      <c r="H26" s="398"/>
      <c r="I26" s="398">
        <f>R13</f>
        <v>10204758.416000001</v>
      </c>
      <c r="J26" s="389"/>
      <c r="K26" s="389"/>
      <c r="L26" s="328" t="s">
        <v>440</v>
      </c>
      <c r="M26" s="396">
        <f>+J13*N26</f>
        <v>946262.90800000017</v>
      </c>
      <c r="N26" s="417">
        <v>8.5000000000000006E-2</v>
      </c>
      <c r="O26" s="389"/>
      <c r="P26" s="389"/>
      <c r="Q26" s="389"/>
      <c r="R26" s="389"/>
      <c r="S26" s="389"/>
      <c r="T26" s="389"/>
      <c r="U26" s="389"/>
      <c r="V26" s="389"/>
      <c r="W26" s="389"/>
    </row>
    <row r="27" spans="2:23" x14ac:dyDescent="0.25">
      <c r="B27" s="416">
        <v>13</v>
      </c>
      <c r="C27" s="416" t="s">
        <v>439</v>
      </c>
      <c r="D27" s="328"/>
      <c r="E27" s="328"/>
      <c r="F27" s="328"/>
      <c r="G27" s="328"/>
      <c r="H27" s="398"/>
      <c r="I27" s="398">
        <f>O13</f>
        <v>70000</v>
      </c>
      <c r="J27" s="389"/>
      <c r="K27" s="389"/>
      <c r="L27" s="328"/>
      <c r="M27" s="396"/>
      <c r="N27" s="417"/>
      <c r="O27" s="389"/>
      <c r="P27" s="389"/>
      <c r="Q27" s="389"/>
      <c r="R27" s="389"/>
      <c r="S27" s="389"/>
      <c r="T27" s="389"/>
      <c r="U27" s="389"/>
      <c r="V27" s="389"/>
      <c r="W27" s="389"/>
    </row>
    <row r="28" spans="2:23" x14ac:dyDescent="0.25">
      <c r="B28" s="418">
        <v>2370</v>
      </c>
      <c r="C28" s="418" t="s">
        <v>438</v>
      </c>
      <c r="D28" s="419"/>
      <c r="E28" s="419"/>
      <c r="F28" s="419"/>
      <c r="G28" s="419"/>
      <c r="H28" s="420"/>
      <c r="I28" s="420"/>
      <c r="J28" s="389"/>
      <c r="K28" s="389"/>
      <c r="L28" s="328" t="s">
        <v>437</v>
      </c>
      <c r="M28" s="396">
        <f>+J13*12%</f>
        <v>1335900.5760000001</v>
      </c>
      <c r="N28" s="421">
        <v>0.12</v>
      </c>
      <c r="O28" s="1123" t="s">
        <v>436</v>
      </c>
      <c r="P28" s="1124"/>
      <c r="Q28" s="1124"/>
      <c r="R28" s="389"/>
      <c r="S28" s="389"/>
      <c r="T28" s="389"/>
      <c r="U28" s="389"/>
      <c r="V28" s="389"/>
      <c r="W28" s="389"/>
    </row>
    <row r="29" spans="2:23" x14ac:dyDescent="0.25">
      <c r="B29" s="416">
        <v>237005</v>
      </c>
      <c r="C29" s="416" t="s">
        <v>435</v>
      </c>
      <c r="D29" s="328"/>
      <c r="E29" s="328"/>
      <c r="F29" s="328"/>
      <c r="G29" s="328"/>
      <c r="H29" s="398"/>
      <c r="I29" s="398">
        <f>M26+M13</f>
        <v>1391563.1</v>
      </c>
      <c r="J29" s="389" t="s">
        <v>427</v>
      </c>
      <c r="K29" s="389"/>
      <c r="L29" s="328" t="s">
        <v>434</v>
      </c>
      <c r="M29" s="396">
        <f>+J13*0.522%</f>
        <v>58111.675056</v>
      </c>
      <c r="N29" s="417">
        <v>5.2199999999999998E-3</v>
      </c>
      <c r="O29" s="1123" t="s">
        <v>433</v>
      </c>
      <c r="P29" s="1124"/>
      <c r="Q29" s="1124"/>
      <c r="R29" s="389"/>
      <c r="S29" s="389"/>
      <c r="T29" s="389"/>
      <c r="U29" s="389"/>
      <c r="V29" s="389"/>
      <c r="W29" s="389"/>
    </row>
    <row r="30" spans="2:23" x14ac:dyDescent="0.25">
      <c r="B30" s="416">
        <v>237006</v>
      </c>
      <c r="C30" s="416" t="s">
        <v>432</v>
      </c>
      <c r="D30" s="328"/>
      <c r="E30" s="328"/>
      <c r="F30" s="328"/>
      <c r="G30" s="328"/>
      <c r="H30" s="398"/>
      <c r="I30" s="398">
        <f>M29</f>
        <v>58111.675056</v>
      </c>
      <c r="J30" s="389"/>
      <c r="K30" s="389"/>
      <c r="L30" s="328" t="s">
        <v>431</v>
      </c>
      <c r="M30" s="396">
        <f>+J13*N30</f>
        <v>333975.14400000003</v>
      </c>
      <c r="N30" s="421">
        <v>0.03</v>
      </c>
      <c r="O30" s="389"/>
      <c r="P30" s="389"/>
      <c r="Q30" s="389"/>
      <c r="R30" s="389"/>
      <c r="S30" s="389"/>
      <c r="T30" s="389"/>
      <c r="U30" s="389"/>
      <c r="V30" s="389"/>
      <c r="W30" s="389"/>
    </row>
    <row r="31" spans="2:23" x14ac:dyDescent="0.25">
      <c r="B31" s="416">
        <v>237010</v>
      </c>
      <c r="C31" s="416" t="s">
        <v>430</v>
      </c>
      <c r="D31" s="328"/>
      <c r="E31" s="328"/>
      <c r="F31" s="328"/>
      <c r="G31" s="328"/>
      <c r="H31" s="398"/>
      <c r="I31" s="398">
        <f>M30+M31+M32</f>
        <v>1001925.4320000001</v>
      </c>
      <c r="J31" s="389"/>
      <c r="K31" s="389"/>
      <c r="L31" s="328" t="s">
        <v>429</v>
      </c>
      <c r="M31" s="396">
        <f>+J13*4%</f>
        <v>445300.19200000004</v>
      </c>
      <c r="N31" s="421">
        <v>0.04</v>
      </c>
      <c r="O31" s="389"/>
      <c r="P31" s="389"/>
      <c r="Q31" s="389"/>
      <c r="R31" s="389"/>
      <c r="S31" s="389"/>
      <c r="T31" s="389"/>
      <c r="U31" s="389"/>
      <c r="V31" s="389"/>
      <c r="W31" s="389"/>
    </row>
    <row r="32" spans="2:23" x14ac:dyDescent="0.25">
      <c r="B32" s="416">
        <v>237045</v>
      </c>
      <c r="C32" s="416" t="s">
        <v>428</v>
      </c>
      <c r="D32" s="328"/>
      <c r="E32" s="328"/>
      <c r="F32" s="328"/>
      <c r="G32" s="328"/>
      <c r="H32" s="398"/>
      <c r="I32" s="398">
        <f>M28+N13</f>
        <v>1781200.7680000002</v>
      </c>
      <c r="J32" s="389" t="s">
        <v>427</v>
      </c>
      <c r="K32" s="389"/>
      <c r="L32" s="328" t="s">
        <v>426</v>
      </c>
      <c r="M32" s="396">
        <f>+J13*N32</f>
        <v>222650.09600000002</v>
      </c>
      <c r="N32" s="421">
        <v>0.02</v>
      </c>
      <c r="O32" s="389"/>
      <c r="P32" s="389"/>
      <c r="Q32" s="389"/>
      <c r="R32" s="389"/>
      <c r="S32" s="389"/>
      <c r="T32" s="389"/>
      <c r="U32" s="389"/>
      <c r="V32" s="389"/>
      <c r="W32" s="389"/>
    </row>
    <row r="33" spans="2:23" x14ac:dyDescent="0.25">
      <c r="B33" s="416">
        <v>23</v>
      </c>
      <c r="C33" s="416" t="s">
        <v>425</v>
      </c>
      <c r="D33" s="328"/>
      <c r="E33" s="328"/>
      <c r="F33" s="328"/>
      <c r="G33" s="328"/>
      <c r="H33" s="398"/>
      <c r="I33" s="398">
        <f>P13</f>
        <v>70000</v>
      </c>
      <c r="J33" s="389"/>
      <c r="K33" s="389"/>
      <c r="L33" s="389"/>
      <c r="M33" s="411"/>
      <c r="N33" s="422"/>
      <c r="O33" s="389"/>
      <c r="P33" s="389"/>
      <c r="Q33" s="389"/>
      <c r="R33" s="389"/>
      <c r="S33" s="389"/>
      <c r="T33" s="389"/>
      <c r="U33" s="389"/>
      <c r="V33" s="389"/>
      <c r="W33" s="389"/>
    </row>
    <row r="34" spans="2:23" x14ac:dyDescent="0.25">
      <c r="B34" s="418">
        <v>2610</v>
      </c>
      <c r="C34" s="418" t="s">
        <v>424</v>
      </c>
      <c r="D34" s="419"/>
      <c r="E34" s="419"/>
      <c r="F34" s="419"/>
      <c r="G34" s="419"/>
      <c r="H34" s="420"/>
      <c r="I34" s="420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</row>
    <row r="35" spans="2:23" x14ac:dyDescent="0.25">
      <c r="B35" s="416">
        <v>261005</v>
      </c>
      <c r="C35" s="416" t="s">
        <v>413</v>
      </c>
      <c r="D35" s="328"/>
      <c r="E35" s="328"/>
      <c r="F35" s="328"/>
      <c r="G35" s="328"/>
      <c r="H35" s="398"/>
      <c r="I35" s="398">
        <f>M37</f>
        <v>935905.38804000011</v>
      </c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</row>
    <row r="36" spans="2:23" x14ac:dyDescent="0.25">
      <c r="B36" s="416">
        <v>261010</v>
      </c>
      <c r="C36" s="416" t="s">
        <v>422</v>
      </c>
      <c r="D36" s="328"/>
      <c r="E36" s="328"/>
      <c r="F36" s="328"/>
      <c r="G36" s="328"/>
      <c r="H36" s="398"/>
      <c r="I36" s="398">
        <f>M38</f>
        <v>9359.0538804000007</v>
      </c>
      <c r="J36" s="389"/>
      <c r="K36" s="389"/>
      <c r="L36" s="1125" t="s">
        <v>423</v>
      </c>
      <c r="M36" s="1126"/>
      <c r="N36" s="1127"/>
      <c r="O36" s="389"/>
      <c r="P36" s="389"/>
      <c r="Q36" s="389"/>
      <c r="R36" s="389"/>
      <c r="S36" s="389"/>
      <c r="T36" s="389"/>
      <c r="U36" s="389"/>
      <c r="V36" s="389"/>
      <c r="W36" s="389"/>
    </row>
    <row r="37" spans="2:23" x14ac:dyDescent="0.25">
      <c r="B37" s="416">
        <v>261015</v>
      </c>
      <c r="C37" s="416" t="s">
        <v>410</v>
      </c>
      <c r="D37" s="328"/>
      <c r="E37" s="328"/>
      <c r="F37" s="328"/>
      <c r="G37" s="328"/>
      <c r="H37" s="398"/>
      <c r="I37" s="398">
        <f>M40</f>
        <v>464225.45016000007</v>
      </c>
      <c r="J37" s="389"/>
      <c r="K37" s="389"/>
      <c r="L37" s="328" t="s">
        <v>413</v>
      </c>
      <c r="M37" s="396">
        <f>+L13*0.0833</f>
        <v>935905.38804000011</v>
      </c>
      <c r="N37" s="328">
        <v>8.33</v>
      </c>
      <c r="O37" s="389"/>
      <c r="P37" s="389"/>
      <c r="Q37" s="389"/>
      <c r="R37" s="389"/>
      <c r="S37" s="389"/>
      <c r="T37" s="389"/>
      <c r="U37" s="389"/>
      <c r="V37" s="389"/>
      <c r="W37" s="389"/>
    </row>
    <row r="38" spans="2:23" x14ac:dyDescent="0.25">
      <c r="B38" s="416">
        <v>261020</v>
      </c>
      <c r="C38" s="416" t="s">
        <v>411</v>
      </c>
      <c r="D38" s="328"/>
      <c r="E38" s="328"/>
      <c r="F38" s="328"/>
      <c r="G38" s="328"/>
      <c r="H38" s="398"/>
      <c r="I38" s="398">
        <f>M39</f>
        <v>935905.38804000011</v>
      </c>
      <c r="J38" s="389"/>
      <c r="K38" s="389"/>
      <c r="L38" s="328" t="s">
        <v>422</v>
      </c>
      <c r="M38" s="396">
        <f>+M37*12%/12</f>
        <v>9359.0538804000007</v>
      </c>
      <c r="N38" s="421">
        <v>0.01</v>
      </c>
      <c r="O38" s="1123" t="s">
        <v>421</v>
      </c>
      <c r="P38" s="1124"/>
      <c r="Q38" s="1124"/>
      <c r="R38" s="1124"/>
      <c r="S38" s="389"/>
      <c r="T38" s="389"/>
      <c r="U38" s="389"/>
      <c r="V38" s="389"/>
      <c r="W38" s="389"/>
    </row>
    <row r="39" spans="2:23" x14ac:dyDescent="0.25">
      <c r="B39" s="418">
        <v>5105</v>
      </c>
      <c r="C39" s="418" t="s">
        <v>420</v>
      </c>
      <c r="D39" s="419"/>
      <c r="E39" s="419"/>
      <c r="F39" s="419"/>
      <c r="G39" s="419"/>
      <c r="H39" s="420"/>
      <c r="I39" s="420"/>
      <c r="J39" s="389"/>
      <c r="K39" s="389"/>
      <c r="L39" s="328" t="s">
        <v>419</v>
      </c>
      <c r="M39" s="396">
        <f>+L13*0.0833</f>
        <v>935905.38804000011</v>
      </c>
      <c r="N39" s="328">
        <v>8.33</v>
      </c>
      <c r="O39" s="1123" t="s">
        <v>418</v>
      </c>
      <c r="P39" s="1124"/>
      <c r="Q39" s="1124"/>
      <c r="R39" s="389"/>
      <c r="S39" s="389"/>
      <c r="T39" s="389"/>
      <c r="U39" s="389"/>
      <c r="V39" s="389"/>
      <c r="W39" s="389"/>
    </row>
    <row r="40" spans="2:23" x14ac:dyDescent="0.25">
      <c r="B40" s="416">
        <v>510506</v>
      </c>
      <c r="C40" s="416" t="s">
        <v>417</v>
      </c>
      <c r="D40" s="328"/>
      <c r="E40" s="328"/>
      <c r="F40" s="328"/>
      <c r="G40" s="328"/>
      <c r="H40" s="398">
        <f>F13</f>
        <v>11132504.800000001</v>
      </c>
      <c r="I40" s="398"/>
      <c r="J40" s="389"/>
      <c r="K40" s="389"/>
      <c r="L40" s="328" t="s">
        <v>410</v>
      </c>
      <c r="M40" s="396">
        <f>+F13*0.0417</f>
        <v>464225.45016000007</v>
      </c>
      <c r="N40" s="328">
        <v>4.17</v>
      </c>
      <c r="O40" s="1123" t="s">
        <v>416</v>
      </c>
      <c r="P40" s="1124"/>
      <c r="Q40" s="1124"/>
      <c r="R40" s="389"/>
      <c r="S40" s="389"/>
      <c r="T40" s="389"/>
      <c r="U40" s="389"/>
      <c r="V40" s="389"/>
      <c r="W40" s="389"/>
    </row>
    <row r="41" spans="2:23" x14ac:dyDescent="0.25">
      <c r="B41" s="416">
        <v>510515</v>
      </c>
      <c r="C41" s="416" t="s">
        <v>415</v>
      </c>
      <c r="D41" s="328"/>
      <c r="E41" s="328"/>
      <c r="F41" s="328"/>
      <c r="G41" s="328"/>
      <c r="H41" s="398">
        <f>H13+G13</f>
        <v>0</v>
      </c>
      <c r="I41" s="398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</row>
    <row r="42" spans="2:23" x14ac:dyDescent="0.25">
      <c r="B42" s="416">
        <v>510527</v>
      </c>
      <c r="C42" s="416" t="s">
        <v>414</v>
      </c>
      <c r="D42" s="328"/>
      <c r="E42" s="328"/>
      <c r="F42" s="328"/>
      <c r="G42" s="328"/>
      <c r="H42" s="398">
        <f>K13</f>
        <v>102854</v>
      </c>
      <c r="I42" s="398"/>
      <c r="J42" s="389"/>
      <c r="K42" s="389"/>
      <c r="L42" s="389"/>
      <c r="M42" s="423"/>
      <c r="N42" s="389"/>
      <c r="O42" s="389"/>
      <c r="P42" s="389"/>
      <c r="Q42" s="389"/>
      <c r="R42" s="389"/>
      <c r="S42" s="389"/>
      <c r="T42" s="389"/>
      <c r="U42" s="389"/>
      <c r="V42" s="389"/>
      <c r="W42" s="389"/>
    </row>
    <row r="43" spans="2:23" x14ac:dyDescent="0.25">
      <c r="B43" s="416">
        <v>510530</v>
      </c>
      <c r="C43" s="416" t="s">
        <v>413</v>
      </c>
      <c r="D43" s="328"/>
      <c r="E43" s="328"/>
      <c r="F43" s="328"/>
      <c r="G43" s="328"/>
      <c r="H43" s="398">
        <f>M37</f>
        <v>935905.38804000011</v>
      </c>
      <c r="I43" s="398"/>
      <c r="J43" s="389"/>
      <c r="K43" s="389"/>
      <c r="L43" s="389"/>
      <c r="M43" s="423"/>
      <c r="N43" s="389"/>
      <c r="O43" s="389"/>
      <c r="P43" s="389"/>
      <c r="Q43" s="389"/>
      <c r="R43" s="389"/>
      <c r="S43" s="389"/>
      <c r="T43" s="389"/>
      <c r="U43" s="389"/>
      <c r="V43" s="389"/>
      <c r="W43" s="389"/>
    </row>
    <row r="44" spans="2:23" x14ac:dyDescent="0.25">
      <c r="B44" s="416">
        <v>510533</v>
      </c>
      <c r="C44" s="416" t="s">
        <v>412</v>
      </c>
      <c r="D44" s="328"/>
      <c r="E44" s="328"/>
      <c r="F44" s="328"/>
      <c r="G44" s="328"/>
      <c r="H44" s="398">
        <f>M38</f>
        <v>9359.0538804000007</v>
      </c>
      <c r="I44" s="398"/>
      <c r="J44" s="389"/>
      <c r="K44" s="389"/>
      <c r="L44" s="389"/>
      <c r="M44" s="423"/>
      <c r="N44" s="389"/>
      <c r="O44" s="389"/>
      <c r="P44" s="389"/>
      <c r="Q44" s="389"/>
      <c r="R44" s="389"/>
      <c r="S44" s="389"/>
      <c r="T44" s="389"/>
      <c r="U44" s="389"/>
      <c r="V44" s="389"/>
      <c r="W44" s="389"/>
    </row>
    <row r="45" spans="2:23" x14ac:dyDescent="0.25">
      <c r="B45" s="416">
        <v>510536</v>
      </c>
      <c r="C45" s="416" t="s">
        <v>411</v>
      </c>
      <c r="D45" s="328"/>
      <c r="E45" s="328"/>
      <c r="F45" s="328"/>
      <c r="G45" s="328"/>
      <c r="H45" s="398">
        <f>M39</f>
        <v>935905.38804000011</v>
      </c>
      <c r="I45" s="398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</row>
    <row r="46" spans="2:23" x14ac:dyDescent="0.25">
      <c r="B46" s="416">
        <v>510539</v>
      </c>
      <c r="C46" s="416" t="s">
        <v>410</v>
      </c>
      <c r="D46" s="328"/>
      <c r="E46" s="328"/>
      <c r="F46" s="328"/>
      <c r="G46" s="328"/>
      <c r="H46" s="398">
        <f>M40</f>
        <v>464225.45016000007</v>
      </c>
      <c r="I46" s="398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</row>
    <row r="47" spans="2:23" x14ac:dyDescent="0.25">
      <c r="B47" s="416">
        <v>510568</v>
      </c>
      <c r="C47" s="416" t="s">
        <v>409</v>
      </c>
      <c r="D47" s="328"/>
      <c r="E47" s="328"/>
      <c r="F47" s="328"/>
      <c r="G47" s="328"/>
      <c r="H47" s="398">
        <f>M29</f>
        <v>58111.675056</v>
      </c>
      <c r="I47" s="398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</row>
    <row r="48" spans="2:23" x14ac:dyDescent="0.25">
      <c r="B48" s="416">
        <v>510569</v>
      </c>
      <c r="C48" s="416" t="s">
        <v>408</v>
      </c>
      <c r="D48" s="328"/>
      <c r="E48" s="328"/>
      <c r="F48" s="328"/>
      <c r="G48" s="328"/>
      <c r="H48" s="398">
        <f>M26</f>
        <v>946262.90800000017</v>
      </c>
      <c r="I48" s="398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</row>
    <row r="49" spans="2:23" x14ac:dyDescent="0.25">
      <c r="B49" s="416">
        <v>510570</v>
      </c>
      <c r="C49" s="416" t="s">
        <v>407</v>
      </c>
      <c r="D49" s="328"/>
      <c r="E49" s="328"/>
      <c r="F49" s="328"/>
      <c r="G49" s="328"/>
      <c r="H49" s="398">
        <f>M28</f>
        <v>1335900.5760000001</v>
      </c>
      <c r="I49" s="398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</row>
    <row r="50" spans="2:23" x14ac:dyDescent="0.25">
      <c r="B50" s="416">
        <v>510572</v>
      </c>
      <c r="C50" s="416" t="s">
        <v>406</v>
      </c>
      <c r="D50" s="328"/>
      <c r="E50" s="328"/>
      <c r="F50" s="328"/>
      <c r="G50" s="328"/>
      <c r="H50" s="398">
        <f>M31</f>
        <v>445300.19200000004</v>
      </c>
      <c r="I50" s="398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</row>
    <row r="51" spans="2:23" x14ac:dyDescent="0.25">
      <c r="B51" s="416">
        <v>510575</v>
      </c>
      <c r="C51" s="416" t="s">
        <v>405</v>
      </c>
      <c r="D51" s="328"/>
      <c r="E51" s="328"/>
      <c r="F51" s="328"/>
      <c r="G51" s="328"/>
      <c r="H51" s="398">
        <f>M30</f>
        <v>333975.14400000003</v>
      </c>
      <c r="I51" s="398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</row>
    <row r="52" spans="2:23" x14ac:dyDescent="0.25">
      <c r="B52" s="416">
        <v>510578</v>
      </c>
      <c r="C52" s="416" t="s">
        <v>404</v>
      </c>
      <c r="D52" s="328"/>
      <c r="E52" s="328"/>
      <c r="F52" s="328"/>
      <c r="G52" s="328"/>
      <c r="H52" s="398">
        <f>M32</f>
        <v>222650.09600000002</v>
      </c>
      <c r="I52" s="398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</row>
    <row r="53" spans="2:23" x14ac:dyDescent="0.25">
      <c r="B53" s="328"/>
      <c r="C53" s="328"/>
      <c r="D53" s="328"/>
      <c r="E53" s="328"/>
      <c r="F53" s="328"/>
      <c r="G53" s="328"/>
      <c r="H53" s="398"/>
      <c r="I53" s="398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  <c r="V53" s="389"/>
      <c r="W53" s="389"/>
    </row>
    <row r="54" spans="2:23" x14ac:dyDescent="0.25">
      <c r="B54" s="328"/>
      <c r="C54" s="328"/>
      <c r="D54" s="328"/>
      <c r="E54" s="328"/>
      <c r="F54" s="328"/>
      <c r="G54" s="328"/>
      <c r="H54" s="396"/>
      <c r="I54" s="396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</row>
    <row r="55" spans="2:23" x14ac:dyDescent="0.25">
      <c r="B55" s="328"/>
      <c r="C55" s="328"/>
      <c r="D55" s="328"/>
      <c r="E55" s="328"/>
      <c r="F55" s="328"/>
      <c r="G55" s="328"/>
      <c r="H55" s="396"/>
      <c r="I55" s="396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</row>
    <row r="56" spans="2:23" x14ac:dyDescent="0.25">
      <c r="B56" s="328"/>
      <c r="C56" s="328"/>
      <c r="D56" s="328"/>
      <c r="E56" s="328"/>
      <c r="F56" s="328"/>
      <c r="G56" s="328"/>
      <c r="H56" s="424"/>
      <c r="I56" s="424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/>
    </row>
    <row r="57" spans="2:23" s="391" customFormat="1" x14ac:dyDescent="0.25">
      <c r="B57" s="425"/>
      <c r="C57" s="425"/>
      <c r="D57" s="425" t="s">
        <v>112</v>
      </c>
      <c r="E57" s="425"/>
      <c r="F57" s="425"/>
      <c r="G57" s="425"/>
      <c r="H57" s="426">
        <f>SUM(H35:H56)</f>
        <v>16922954.6711764</v>
      </c>
      <c r="I57" s="426">
        <f>SUM(I26:I49)</f>
        <v>16922954.6711764</v>
      </c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  <c r="V57" s="392"/>
      <c r="W57" s="392"/>
    </row>
    <row r="58" spans="2:23" x14ac:dyDescent="0.25">
      <c r="B58" s="389"/>
      <c r="C58" s="389"/>
      <c r="D58" s="389"/>
      <c r="E58" s="389"/>
      <c r="F58" s="389"/>
      <c r="G58" s="389"/>
      <c r="H58" s="412">
        <f>+H57-I57</f>
        <v>0</v>
      </c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</row>
    <row r="59" spans="2:23" x14ac:dyDescent="0.25">
      <c r="B59" s="389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</row>
  </sheetData>
  <mergeCells count="15">
    <mergeCell ref="R4:S4"/>
    <mergeCell ref="F4:L4"/>
    <mergeCell ref="M4:Q4"/>
    <mergeCell ref="O38:R38"/>
    <mergeCell ref="O39:Q39"/>
    <mergeCell ref="O40:Q40"/>
    <mergeCell ref="L36:N36"/>
    <mergeCell ref="B2:C2"/>
    <mergeCell ref="B3:C3"/>
    <mergeCell ref="B4:E4"/>
    <mergeCell ref="L24:N24"/>
    <mergeCell ref="B25:G25"/>
    <mergeCell ref="L25:N25"/>
    <mergeCell ref="O28:Q28"/>
    <mergeCell ref="O29:Q2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B2:P69"/>
  <sheetViews>
    <sheetView zoomScale="75" workbookViewId="0">
      <selection activeCell="B4" sqref="B4:E4"/>
    </sheetView>
  </sheetViews>
  <sheetFormatPr baseColWidth="10" defaultColWidth="9" defaultRowHeight="15" x14ac:dyDescent="0.25"/>
  <cols>
    <col min="1" max="1" width="14.7109375" customWidth="1"/>
    <col min="2" max="2" width="20.28515625" customWidth="1"/>
    <col min="3" max="3" width="26.85546875" customWidth="1"/>
    <col min="4" max="4" width="31.140625" customWidth="1"/>
    <col min="5" max="5" width="23.5703125" customWidth="1"/>
    <col min="6" max="6" width="20" customWidth="1"/>
    <col min="7" max="7" width="17.7109375" customWidth="1"/>
    <col min="8" max="8" width="10"/>
    <col min="9" max="11" width="15.28515625" customWidth="1"/>
    <col min="12" max="12" width="28.7109375" customWidth="1"/>
    <col min="13" max="16" width="15.28515625" customWidth="1"/>
    <col min="17" max="256" width="10" customWidth="1"/>
  </cols>
  <sheetData>
    <row r="2" spans="2:16" x14ac:dyDescent="0.25">
      <c r="B2" s="1136" t="s">
        <v>397</v>
      </c>
      <c r="C2" s="1136"/>
      <c r="D2" s="1136"/>
      <c r="E2" s="1136"/>
      <c r="F2" s="1136"/>
      <c r="G2" s="1136"/>
    </row>
    <row r="4" spans="2:16" x14ac:dyDescent="0.2">
      <c r="B4" s="24" t="s">
        <v>10</v>
      </c>
      <c r="C4" s="24" t="s">
        <v>53</v>
      </c>
      <c r="D4" s="24" t="s">
        <v>13</v>
      </c>
      <c r="E4" s="24" t="s">
        <v>14</v>
      </c>
    </row>
    <row r="5" spans="2:16" x14ac:dyDescent="0.2">
      <c r="B5" s="30">
        <v>150901</v>
      </c>
      <c r="C5" s="30" t="s">
        <v>205</v>
      </c>
      <c r="D5" s="73">
        <v>1000000</v>
      </c>
      <c r="E5" s="73"/>
    </row>
    <row r="6" spans="2:16" x14ac:dyDescent="0.2">
      <c r="B6" s="30">
        <v>240402</v>
      </c>
      <c r="C6" s="30" t="s">
        <v>154</v>
      </c>
      <c r="D6" s="73">
        <f>D5*19%</f>
        <v>190000</v>
      </c>
      <c r="E6" s="73"/>
    </row>
    <row r="7" spans="2:16" x14ac:dyDescent="0.2">
      <c r="B7" s="30">
        <v>240205</v>
      </c>
      <c r="C7" s="30" t="s">
        <v>155</v>
      </c>
      <c r="D7" s="73"/>
      <c r="E7" s="73">
        <f>D5*3.5%</f>
        <v>35000</v>
      </c>
    </row>
    <row r="8" spans="2:16" x14ac:dyDescent="0.2">
      <c r="B8" s="30">
        <v>240501</v>
      </c>
      <c r="C8" s="30" t="s">
        <v>185</v>
      </c>
      <c r="D8" s="73"/>
      <c r="E8" s="73">
        <f>D5*6/1000</f>
        <v>6000</v>
      </c>
    </row>
    <row r="9" spans="2:16" x14ac:dyDescent="0.2">
      <c r="B9" s="255">
        <v>110201</v>
      </c>
      <c r="C9" s="255" t="s">
        <v>86</v>
      </c>
      <c r="D9" s="73"/>
      <c r="E9" s="73">
        <f>D5+D6-E7-E8</f>
        <v>1149000</v>
      </c>
    </row>
    <row r="10" spans="2:16" x14ac:dyDescent="0.2">
      <c r="B10" s="30"/>
      <c r="C10" s="30"/>
      <c r="D10" s="28"/>
      <c r="E10" s="28"/>
    </row>
    <row r="11" spans="2:16" x14ac:dyDescent="0.25">
      <c r="B11" s="30"/>
      <c r="C11" s="30" t="s">
        <v>139</v>
      </c>
      <c r="D11" s="29">
        <f>D5+D6</f>
        <v>1190000</v>
      </c>
      <c r="E11" s="29">
        <f>E7+E8+E9</f>
        <v>1190000</v>
      </c>
    </row>
    <row r="14" spans="2:16" ht="33.75" x14ac:dyDescent="0.25">
      <c r="B14" s="364"/>
      <c r="C14" s="365"/>
      <c r="D14" s="365"/>
      <c r="E14" s="365"/>
      <c r="F14" s="365"/>
      <c r="G14" s="366"/>
      <c r="I14" s="901" t="s">
        <v>82</v>
      </c>
      <c r="J14" s="902"/>
      <c r="K14" s="902"/>
      <c r="L14" s="902"/>
      <c r="M14" s="902"/>
      <c r="N14" s="902"/>
      <c r="O14" s="902"/>
      <c r="P14" s="903"/>
    </row>
    <row r="15" spans="2:16" x14ac:dyDescent="0.25">
      <c r="B15" s="1138"/>
      <c r="C15" s="1139"/>
      <c r="D15" s="1139"/>
      <c r="E15" s="365"/>
      <c r="F15" s="365"/>
      <c r="G15" s="366"/>
      <c r="I15" s="82"/>
      <c r="J15" s="83"/>
      <c r="K15" s="83"/>
      <c r="L15" s="83"/>
      <c r="M15" s="83"/>
      <c r="N15" s="83"/>
      <c r="O15" s="83"/>
      <c r="P15" s="90"/>
    </row>
    <row r="16" spans="2:16" x14ac:dyDescent="0.25">
      <c r="B16" s="1121"/>
      <c r="C16" s="919"/>
      <c r="D16" s="919"/>
      <c r="E16" s="155"/>
      <c r="F16" s="155"/>
      <c r="G16" s="367"/>
      <c r="I16" s="82"/>
      <c r="J16" s="83"/>
      <c r="K16" s="83"/>
      <c r="L16" s="83"/>
      <c r="M16" s="950" t="s">
        <v>88</v>
      </c>
      <c r="N16" s="951"/>
      <c r="O16" s="951"/>
      <c r="P16" s="952"/>
    </row>
    <row r="17" spans="2:16" ht="54" customHeight="1" x14ac:dyDescent="0.45">
      <c r="B17" s="368"/>
      <c r="C17" s="158"/>
      <c r="D17" s="158"/>
      <c r="E17" s="159"/>
      <c r="F17" s="159"/>
      <c r="G17" s="369"/>
      <c r="I17" s="82"/>
      <c r="J17" s="83"/>
      <c r="K17" s="83"/>
      <c r="L17" s="83"/>
      <c r="M17" s="953"/>
      <c r="N17" s="954"/>
      <c r="O17" s="954"/>
      <c r="P17" s="955"/>
    </row>
    <row r="18" spans="2:16" ht="27.75" x14ac:dyDescent="0.4">
      <c r="B18" s="261"/>
      <c r="C18" s="956"/>
      <c r="D18" s="746"/>
      <c r="E18" s="159"/>
      <c r="F18" s="159"/>
      <c r="G18" s="369"/>
      <c r="I18" s="82"/>
      <c r="J18" s="83"/>
      <c r="K18" s="83"/>
      <c r="L18" s="83"/>
      <c r="M18" s="860" t="s">
        <v>89</v>
      </c>
      <c r="N18" s="836"/>
      <c r="O18" s="837"/>
      <c r="P18" s="359">
        <v>14</v>
      </c>
    </row>
    <row r="19" spans="2:16" x14ac:dyDescent="0.25">
      <c r="B19" s="261"/>
      <c r="C19" s="161" t="s">
        <v>178</v>
      </c>
      <c r="D19" s="349" t="s">
        <v>224</v>
      </c>
      <c r="E19" s="350"/>
      <c r="F19" s="162" t="s">
        <v>3</v>
      </c>
      <c r="G19" s="370">
        <v>44490</v>
      </c>
      <c r="I19" s="82"/>
      <c r="J19" s="83"/>
      <c r="K19" s="83"/>
      <c r="L19" s="83"/>
      <c r="M19" s="83"/>
      <c r="N19" s="83"/>
      <c r="O19" s="83"/>
      <c r="P19" s="90"/>
    </row>
    <row r="20" spans="2:16" x14ac:dyDescent="0.25">
      <c r="B20" s="261"/>
      <c r="C20" s="164" t="s">
        <v>158</v>
      </c>
      <c r="D20" s="349" t="s">
        <v>223</v>
      </c>
      <c r="E20" s="350"/>
      <c r="F20" s="162" t="s">
        <v>144</v>
      </c>
      <c r="G20" s="371">
        <v>7</v>
      </c>
      <c r="I20" s="360" t="s">
        <v>1</v>
      </c>
      <c r="J20" s="823" t="s">
        <v>2</v>
      </c>
      <c r="K20" s="843"/>
      <c r="L20" s="361" t="s">
        <v>3</v>
      </c>
      <c r="M20" s="362">
        <v>21</v>
      </c>
      <c r="N20" s="362">
        <v>10</v>
      </c>
      <c r="O20" s="362">
        <v>2021</v>
      </c>
      <c r="P20" s="98" t="s">
        <v>92</v>
      </c>
    </row>
    <row r="21" spans="2:16" x14ac:dyDescent="0.25">
      <c r="B21" s="261"/>
      <c r="C21" s="161" t="s">
        <v>179</v>
      </c>
      <c r="D21" s="349">
        <v>6010515</v>
      </c>
      <c r="E21" s="350"/>
      <c r="F21" s="166"/>
      <c r="G21" s="373"/>
      <c r="I21" s="821" t="s">
        <v>95</v>
      </c>
      <c r="J21" s="851"/>
      <c r="K21" s="823" t="s">
        <v>226</v>
      </c>
      <c r="L21" s="843"/>
      <c r="M21" s="842">
        <f>E11</f>
        <v>1190000</v>
      </c>
      <c r="N21" s="958"/>
      <c r="O21" s="958"/>
      <c r="P21" s="959"/>
    </row>
    <row r="22" spans="2:16" x14ac:dyDescent="0.25">
      <c r="B22" s="261"/>
      <c r="C22" s="164" t="s">
        <v>160</v>
      </c>
      <c r="D22" s="258" t="s">
        <v>225</v>
      </c>
      <c r="E22" s="350"/>
      <c r="F22" s="166"/>
      <c r="G22" s="373"/>
      <c r="I22" s="821" t="s">
        <v>97</v>
      </c>
      <c r="J22" s="851"/>
      <c r="K22" s="823" t="s">
        <v>400</v>
      </c>
      <c r="L22" s="824"/>
      <c r="M22" s="824"/>
      <c r="N22" s="824"/>
      <c r="O22" s="824"/>
      <c r="P22" s="825"/>
    </row>
    <row r="23" spans="2:16" x14ac:dyDescent="0.25">
      <c r="B23" s="261"/>
      <c r="C23" s="166"/>
      <c r="D23" s="166"/>
      <c r="E23" s="166"/>
      <c r="F23" s="166"/>
      <c r="G23" s="373"/>
      <c r="I23" s="821" t="s">
        <v>99</v>
      </c>
      <c r="J23" s="851"/>
      <c r="K23" s="823" t="s">
        <v>401</v>
      </c>
      <c r="L23" s="824"/>
      <c r="M23" s="824"/>
      <c r="N23" s="824"/>
      <c r="O23" s="824"/>
      <c r="P23" s="825"/>
    </row>
    <row r="24" spans="2:16" ht="15.75" x14ac:dyDescent="0.25">
      <c r="B24" s="261"/>
      <c r="C24" s="920" t="s">
        <v>100</v>
      </c>
      <c r="D24" s="746"/>
      <c r="E24" s="166"/>
      <c r="F24" s="167"/>
      <c r="G24" s="373"/>
      <c r="I24" s="103"/>
      <c r="J24" s="104"/>
      <c r="K24" s="104"/>
      <c r="L24" s="104"/>
      <c r="M24" s="105"/>
      <c r="N24" s="105"/>
      <c r="O24" s="105"/>
      <c r="P24" s="106"/>
    </row>
    <row r="25" spans="2:16" x14ac:dyDescent="0.25">
      <c r="B25" s="261"/>
      <c r="C25" s="852" t="s">
        <v>82</v>
      </c>
      <c r="D25" s="853"/>
      <c r="E25" s="166"/>
      <c r="F25" s="167"/>
      <c r="G25" s="373"/>
      <c r="I25" s="108" t="s">
        <v>207</v>
      </c>
      <c r="J25" s="362" t="s">
        <v>50</v>
      </c>
      <c r="K25" s="819" t="s">
        <v>102</v>
      </c>
      <c r="L25" s="820"/>
      <c r="M25" s="819" t="s">
        <v>103</v>
      </c>
      <c r="N25" s="820"/>
      <c r="O25" s="819" t="s">
        <v>104</v>
      </c>
      <c r="P25" s="846"/>
    </row>
    <row r="26" spans="2:16" x14ac:dyDescent="0.25">
      <c r="B26" s="261"/>
      <c r="C26" s="852" t="s">
        <v>136</v>
      </c>
      <c r="D26" s="853"/>
      <c r="E26" s="166"/>
      <c r="F26" s="167"/>
      <c r="G26" s="373"/>
      <c r="I26" s="835" t="s">
        <v>10</v>
      </c>
      <c r="J26" s="837"/>
      <c r="K26" s="848" t="s">
        <v>8</v>
      </c>
      <c r="L26" s="851"/>
      <c r="M26" s="848" t="s">
        <v>13</v>
      </c>
      <c r="N26" s="851"/>
      <c r="O26" s="848" t="s">
        <v>14</v>
      </c>
      <c r="P26" s="917"/>
    </row>
    <row r="27" spans="2:16" x14ac:dyDescent="0.2">
      <c r="B27" s="261"/>
      <c r="C27" s="852">
        <v>3212589438</v>
      </c>
      <c r="D27" s="853"/>
      <c r="E27" s="166"/>
      <c r="F27" s="167"/>
      <c r="G27" s="373"/>
      <c r="I27" s="948">
        <f>B5</f>
        <v>150901</v>
      </c>
      <c r="J27" s="949"/>
      <c r="K27" s="823" t="str">
        <f>C5</f>
        <v>Equipo de computacion</v>
      </c>
      <c r="L27" s="843"/>
      <c r="M27" s="842">
        <f>D5</f>
        <v>1000000</v>
      </c>
      <c r="N27" s="957"/>
      <c r="O27" s="842"/>
      <c r="P27" s="959"/>
    </row>
    <row r="28" spans="2:16" x14ac:dyDescent="0.2">
      <c r="B28" s="261"/>
      <c r="C28" s="904" t="s">
        <v>137</v>
      </c>
      <c r="D28" s="853"/>
      <c r="E28" s="166"/>
      <c r="F28" s="167"/>
      <c r="G28" s="374"/>
      <c r="I28" s="948">
        <f>B6</f>
        <v>240402</v>
      </c>
      <c r="J28" s="949"/>
      <c r="K28" s="823" t="str">
        <f>C6</f>
        <v>Iva descontable</v>
      </c>
      <c r="L28" s="843"/>
      <c r="M28" s="842">
        <f>D6</f>
        <v>190000</v>
      </c>
      <c r="N28" s="957"/>
      <c r="O28" s="842"/>
      <c r="P28" s="959"/>
    </row>
    <row r="29" spans="2:16" x14ac:dyDescent="0.2">
      <c r="B29" s="261"/>
      <c r="C29" s="167"/>
      <c r="D29" s="166"/>
      <c r="E29" s="166"/>
      <c r="F29" s="166"/>
      <c r="G29" s="373"/>
      <c r="I29" s="948">
        <f>B7</f>
        <v>240205</v>
      </c>
      <c r="J29" s="949"/>
      <c r="K29" s="823" t="str">
        <f>C7</f>
        <v xml:space="preserve">Rete fuente </v>
      </c>
      <c r="L29" s="843"/>
      <c r="M29" s="842"/>
      <c r="N29" s="957"/>
      <c r="O29" s="842">
        <f>E7</f>
        <v>35000</v>
      </c>
      <c r="P29" s="959"/>
    </row>
    <row r="30" spans="2:16" x14ac:dyDescent="0.25">
      <c r="B30" s="261"/>
      <c r="C30" s="166"/>
      <c r="D30" s="166"/>
      <c r="E30" s="166"/>
      <c r="F30" s="166"/>
      <c r="G30" s="373"/>
      <c r="I30" s="948">
        <f>B8</f>
        <v>240501</v>
      </c>
      <c r="J30" s="949"/>
      <c r="K30" s="823" t="str">
        <f>C8</f>
        <v>Rete ica</v>
      </c>
      <c r="L30" s="843"/>
      <c r="M30" s="848"/>
      <c r="N30" s="851"/>
      <c r="O30" s="842">
        <f>E8</f>
        <v>6000</v>
      </c>
      <c r="P30" s="959"/>
    </row>
    <row r="31" spans="2:16" x14ac:dyDescent="0.25">
      <c r="B31" s="261"/>
      <c r="C31" s="962" t="s">
        <v>105</v>
      </c>
      <c r="D31" s="963"/>
      <c r="E31" s="963"/>
      <c r="F31" s="963"/>
      <c r="G31" s="1137"/>
      <c r="I31" s="948">
        <f>B9</f>
        <v>110201</v>
      </c>
      <c r="J31" s="949"/>
      <c r="K31" s="823" t="str">
        <f>C9</f>
        <v>Moneda nacional</v>
      </c>
      <c r="L31" s="843"/>
      <c r="M31" s="848"/>
      <c r="N31" s="851"/>
      <c r="O31" s="842">
        <f>E9</f>
        <v>1149000</v>
      </c>
      <c r="P31" s="959"/>
    </row>
    <row r="32" spans="2:16" x14ac:dyDescent="0.25">
      <c r="B32" s="261"/>
      <c r="C32" s="169" t="s">
        <v>106</v>
      </c>
      <c r="D32" s="169" t="s">
        <v>107</v>
      </c>
      <c r="E32" s="169" t="s">
        <v>108</v>
      </c>
      <c r="F32" s="169" t="s">
        <v>109</v>
      </c>
      <c r="G32" s="375" t="s">
        <v>110</v>
      </c>
      <c r="I32" s="835"/>
      <c r="J32" s="837"/>
      <c r="K32" s="823"/>
      <c r="L32" s="843"/>
      <c r="M32" s="848"/>
      <c r="N32" s="851"/>
      <c r="O32" s="823"/>
      <c r="P32" s="825"/>
    </row>
    <row r="33" spans="2:16" x14ac:dyDescent="0.25">
      <c r="B33" s="261"/>
      <c r="C33" s="170">
        <v>1</v>
      </c>
      <c r="D33" s="171" t="s">
        <v>398</v>
      </c>
      <c r="E33" s="172">
        <v>1</v>
      </c>
      <c r="F33" s="173">
        <v>1000000</v>
      </c>
      <c r="G33" s="376">
        <f>F33*E33</f>
        <v>1000000</v>
      </c>
      <c r="I33" s="835"/>
      <c r="J33" s="837"/>
      <c r="K33" s="823"/>
      <c r="L33" s="843"/>
      <c r="M33" s="848"/>
      <c r="N33" s="851"/>
      <c r="O33" s="823"/>
      <c r="P33" s="825"/>
    </row>
    <row r="34" spans="2:16" x14ac:dyDescent="0.25">
      <c r="B34" s="261"/>
      <c r="C34" s="170"/>
      <c r="D34" s="171"/>
      <c r="E34" s="172"/>
      <c r="F34" s="174"/>
      <c r="G34" s="427"/>
      <c r="I34" s="835"/>
      <c r="J34" s="837"/>
      <c r="K34" s="823"/>
      <c r="L34" s="843"/>
      <c r="M34" s="882"/>
      <c r="N34" s="883"/>
      <c r="O34" s="858"/>
      <c r="P34" s="859"/>
    </row>
    <row r="35" spans="2:16" x14ac:dyDescent="0.25">
      <c r="B35" s="261"/>
      <c r="C35" s="170"/>
      <c r="D35" s="171"/>
      <c r="E35" s="172"/>
      <c r="F35" s="174"/>
      <c r="G35" s="427"/>
      <c r="I35" s="835"/>
      <c r="J35" s="837"/>
      <c r="K35" s="823" t="s">
        <v>163</v>
      </c>
      <c r="L35" s="843"/>
      <c r="M35" s="960">
        <f>M27+M28+M29</f>
        <v>1190000</v>
      </c>
      <c r="N35" s="965"/>
      <c r="O35" s="960">
        <f>O29+O30+O31</f>
        <v>1190000</v>
      </c>
      <c r="P35" s="961"/>
    </row>
    <row r="36" spans="2:16" x14ac:dyDescent="0.25">
      <c r="B36" s="261"/>
      <c r="C36" s="170"/>
      <c r="D36" s="171"/>
      <c r="E36" s="172"/>
      <c r="F36" s="174"/>
      <c r="G36" s="427"/>
      <c r="I36" s="835"/>
      <c r="J36" s="837"/>
      <c r="K36" s="823"/>
      <c r="L36" s="843"/>
      <c r="M36" s="848"/>
      <c r="N36" s="851"/>
      <c r="O36" s="823"/>
      <c r="P36" s="825"/>
    </row>
    <row r="37" spans="2:16" x14ac:dyDescent="0.25">
      <c r="B37" s="261"/>
      <c r="C37" s="170"/>
      <c r="D37" s="171"/>
      <c r="E37" s="172"/>
      <c r="F37" s="174"/>
      <c r="G37" s="427"/>
      <c r="I37" s="821" t="s">
        <v>113</v>
      </c>
      <c r="J37" s="851"/>
      <c r="K37" s="848" t="s">
        <v>114</v>
      </c>
      <c r="L37" s="822"/>
      <c r="M37" s="851"/>
      <c r="N37" s="848" t="s">
        <v>24</v>
      </c>
      <c r="O37" s="822"/>
      <c r="P37" s="917"/>
    </row>
    <row r="38" spans="2:16" ht="54" customHeight="1" x14ac:dyDescent="0.3">
      <c r="B38" s="261"/>
      <c r="C38" s="170"/>
      <c r="D38" s="171"/>
      <c r="E38" s="172"/>
      <c r="F38" s="259"/>
      <c r="G38" s="427"/>
      <c r="I38" s="879" t="s">
        <v>29</v>
      </c>
      <c r="J38" s="880"/>
      <c r="K38" s="864" t="s">
        <v>26</v>
      </c>
      <c r="L38" s="865"/>
      <c r="M38" s="866"/>
      <c r="N38" s="873"/>
      <c r="O38" s="874"/>
      <c r="P38" s="875"/>
    </row>
    <row r="39" spans="2:16" ht="15.75" x14ac:dyDescent="0.2">
      <c r="B39" s="261"/>
      <c r="C39" s="170"/>
      <c r="D39" s="171"/>
      <c r="E39" s="171"/>
      <c r="F39" s="171"/>
      <c r="G39" s="428"/>
      <c r="I39" s="922" t="s">
        <v>115</v>
      </c>
      <c r="J39" s="923"/>
      <c r="K39" s="923"/>
      <c r="L39" s="923"/>
      <c r="M39" s="924"/>
      <c r="N39" s="876"/>
      <c r="O39" s="877"/>
      <c r="P39" s="878"/>
    </row>
    <row r="40" spans="2:16" ht="21.75" x14ac:dyDescent="0.25">
      <c r="B40" s="261"/>
      <c r="C40" s="166"/>
      <c r="D40" s="166"/>
      <c r="E40" s="166"/>
      <c r="F40" s="166"/>
      <c r="G40" s="373"/>
      <c r="I40" s="887" t="s">
        <v>26</v>
      </c>
      <c r="J40" s="888"/>
      <c r="K40" s="888"/>
      <c r="L40" s="888"/>
      <c r="M40" s="889"/>
      <c r="N40" s="118" t="s">
        <v>49</v>
      </c>
      <c r="O40" s="118" t="s">
        <v>127</v>
      </c>
      <c r="P40" s="119" t="s">
        <v>230</v>
      </c>
    </row>
    <row r="41" spans="2:16" ht="18" x14ac:dyDescent="0.25">
      <c r="B41" s="929" t="s">
        <v>116</v>
      </c>
      <c r="C41" s="872"/>
      <c r="D41" s="175"/>
      <c r="E41" s="166"/>
      <c r="F41" s="166"/>
      <c r="G41" s="373"/>
    </row>
    <row r="42" spans="2:16" x14ac:dyDescent="0.25">
      <c r="B42" s="928"/>
      <c r="C42" s="746"/>
      <c r="D42" s="350"/>
      <c r="E42" s="166"/>
      <c r="F42" s="176" t="s">
        <v>117</v>
      </c>
      <c r="G42" s="380">
        <f>+G33</f>
        <v>1000000</v>
      </c>
    </row>
    <row r="43" spans="2:16" x14ac:dyDescent="0.25">
      <c r="B43" s="928" t="s">
        <v>399</v>
      </c>
      <c r="C43" s="746"/>
      <c r="D43" s="350"/>
      <c r="E43" s="166"/>
      <c r="F43" s="176" t="s">
        <v>120</v>
      </c>
      <c r="G43" s="429">
        <f>G42*19%</f>
        <v>190000</v>
      </c>
    </row>
    <row r="44" spans="2:16" x14ac:dyDescent="0.25">
      <c r="B44" s="928"/>
      <c r="C44" s="746"/>
      <c r="D44" s="350"/>
      <c r="E44" s="166"/>
      <c r="F44" s="176"/>
      <c r="G44" s="380"/>
    </row>
    <row r="45" spans="2:16" x14ac:dyDescent="0.25">
      <c r="B45" s="382"/>
      <c r="C45" s="179"/>
      <c r="D45" s="179"/>
      <c r="E45" s="166"/>
      <c r="F45" s="180"/>
      <c r="G45" s="383"/>
    </row>
    <row r="46" spans="2:16" x14ac:dyDescent="0.25">
      <c r="B46" s="261"/>
      <c r="C46" s="166"/>
      <c r="D46" s="166"/>
      <c r="E46" s="166"/>
      <c r="F46" s="176" t="s">
        <v>122</v>
      </c>
      <c r="G46" s="384">
        <f>G42+G43-G44-G45</f>
        <v>1190000</v>
      </c>
    </row>
    <row r="47" spans="2:16" x14ac:dyDescent="0.2">
      <c r="B47" s="261"/>
      <c r="C47" s="166"/>
      <c r="D47" s="166"/>
      <c r="E47" s="166"/>
      <c r="F47" s="166"/>
      <c r="G47" s="373"/>
    </row>
    <row r="48" spans="2:16" x14ac:dyDescent="0.2">
      <c r="B48" s="385"/>
      <c r="C48" s="386"/>
      <c r="D48" s="386"/>
      <c r="E48" s="386"/>
      <c r="F48" s="386"/>
      <c r="G48" s="387"/>
    </row>
    <row r="51" spans="2:9" ht="15.75" x14ac:dyDescent="0.25">
      <c r="B51" s="869" t="s">
        <v>59</v>
      </c>
      <c r="C51" s="870"/>
      <c r="D51" s="870"/>
      <c r="E51" s="122"/>
      <c r="F51" s="122"/>
      <c r="G51" s="893" t="s">
        <v>402</v>
      </c>
      <c r="H51" s="894"/>
      <c r="I51" s="895"/>
    </row>
    <row r="52" spans="2:9" x14ac:dyDescent="0.2">
      <c r="B52" s="871"/>
      <c r="C52" s="872"/>
      <c r="D52" s="872"/>
      <c r="E52" s="51"/>
      <c r="F52" s="51"/>
      <c r="G52" s="51"/>
      <c r="H52" s="51"/>
      <c r="I52" s="123"/>
    </row>
    <row r="53" spans="2:9" x14ac:dyDescent="0.2">
      <c r="B53" s="829" t="s">
        <v>129</v>
      </c>
      <c r="C53" s="746"/>
      <c r="D53" s="746"/>
      <c r="E53" s="51"/>
      <c r="F53" s="51"/>
      <c r="G53" s="51"/>
      <c r="H53" s="51"/>
      <c r="I53" s="123"/>
    </row>
    <row r="54" spans="2:9" x14ac:dyDescent="0.2">
      <c r="B54" s="56"/>
      <c r="C54" s="51"/>
      <c r="D54" s="51"/>
      <c r="E54" s="51"/>
      <c r="F54" s="51"/>
      <c r="G54" s="51"/>
      <c r="H54" s="51"/>
      <c r="I54" s="123"/>
    </row>
    <row r="55" spans="2:9" x14ac:dyDescent="0.2">
      <c r="B55" s="56"/>
      <c r="C55" s="51"/>
      <c r="D55" s="51"/>
      <c r="E55" s="51"/>
      <c r="F55" s="51"/>
      <c r="G55" s="51"/>
      <c r="H55" s="51"/>
      <c r="I55" s="123"/>
    </row>
    <row r="56" spans="2:9" x14ac:dyDescent="0.25">
      <c r="B56" s="867" t="s">
        <v>354</v>
      </c>
      <c r="C56" s="746"/>
      <c r="D56" s="51"/>
      <c r="E56" s="51"/>
      <c r="F56" s="51"/>
      <c r="G56" s="51"/>
      <c r="H56" s="51"/>
      <c r="I56" s="123"/>
    </row>
    <row r="57" spans="2:9" x14ac:dyDescent="0.2">
      <c r="B57" s="56"/>
      <c r="C57" s="51"/>
      <c r="D57" s="51"/>
      <c r="E57" s="51"/>
      <c r="F57" s="51"/>
      <c r="G57" s="51"/>
      <c r="H57" s="51"/>
      <c r="I57" s="123"/>
    </row>
    <row r="58" spans="2:9" x14ac:dyDescent="0.2">
      <c r="B58" s="56"/>
      <c r="C58" s="51"/>
      <c r="D58" s="51"/>
      <c r="E58" s="51"/>
      <c r="F58" s="51"/>
      <c r="G58" s="51"/>
      <c r="H58" s="51"/>
      <c r="I58" s="123"/>
    </row>
    <row r="59" spans="2:9" x14ac:dyDescent="0.25">
      <c r="B59" s="862" t="s">
        <v>123</v>
      </c>
      <c r="C59" s="863"/>
      <c r="D59" s="830" t="s">
        <v>226</v>
      </c>
      <c r="E59" s="830"/>
      <c r="F59" s="830"/>
      <c r="G59" s="830"/>
      <c r="H59" s="830"/>
      <c r="I59" s="123"/>
    </row>
    <row r="60" spans="2:9" x14ac:dyDescent="0.2">
      <c r="B60" s="56"/>
      <c r="C60" s="51"/>
      <c r="D60" s="51"/>
      <c r="E60" s="51"/>
      <c r="F60" s="51"/>
      <c r="G60" s="51"/>
      <c r="H60" s="51"/>
      <c r="I60" s="123"/>
    </row>
    <row r="61" spans="2:9" x14ac:dyDescent="0.25">
      <c r="B61" s="862" t="s">
        <v>125</v>
      </c>
      <c r="C61" s="863"/>
      <c r="D61" s="868">
        <f>G46</f>
        <v>1190000</v>
      </c>
      <c r="E61" s="868"/>
      <c r="F61" s="868"/>
      <c r="G61" s="868"/>
      <c r="H61" s="868"/>
      <c r="I61" s="123"/>
    </row>
    <row r="62" spans="2:9" x14ac:dyDescent="0.2">
      <c r="B62" s="56"/>
      <c r="C62" s="51"/>
      <c r="D62" s="51"/>
      <c r="E62" s="51"/>
      <c r="F62" s="51"/>
      <c r="G62" s="51"/>
      <c r="H62" s="51"/>
      <c r="I62" s="123"/>
    </row>
    <row r="63" spans="2:9" x14ac:dyDescent="0.2">
      <c r="B63" s="56"/>
      <c r="C63" s="51"/>
      <c r="D63" s="51"/>
      <c r="E63" s="51"/>
      <c r="F63" s="51"/>
      <c r="G63" s="51"/>
      <c r="H63" s="51"/>
      <c r="I63" s="123"/>
    </row>
    <row r="64" spans="2:9" x14ac:dyDescent="0.2">
      <c r="B64" s="56"/>
      <c r="C64" s="51"/>
      <c r="D64" s="51"/>
      <c r="E64" s="51"/>
      <c r="F64" s="51"/>
      <c r="G64" s="51"/>
      <c r="H64" s="51"/>
      <c r="I64" s="123"/>
    </row>
    <row r="65" spans="2:9" x14ac:dyDescent="0.2">
      <c r="B65" s="56"/>
      <c r="C65" s="51"/>
      <c r="D65" s="51"/>
      <c r="E65" s="51"/>
      <c r="F65" s="898" t="s">
        <v>227</v>
      </c>
      <c r="G65" s="898"/>
      <c r="H65" s="898"/>
      <c r="I65" s="123"/>
    </row>
    <row r="66" spans="2:9" x14ac:dyDescent="0.2">
      <c r="B66" s="56"/>
      <c r="C66" s="51"/>
      <c r="D66" s="51"/>
      <c r="E66" s="51"/>
      <c r="F66" s="899"/>
      <c r="G66" s="899"/>
      <c r="H66" s="899"/>
      <c r="I66" s="123"/>
    </row>
    <row r="67" spans="2:9" x14ac:dyDescent="0.25">
      <c r="B67" s="56"/>
      <c r="C67" s="51"/>
      <c r="D67" s="51"/>
      <c r="E67" s="51"/>
      <c r="F67" s="773" t="s">
        <v>51</v>
      </c>
      <c r="G67" s="773"/>
      <c r="H67" s="773"/>
      <c r="I67" s="123"/>
    </row>
    <row r="68" spans="2:9" x14ac:dyDescent="0.2">
      <c r="B68" s="56"/>
      <c r="C68" s="51"/>
      <c r="D68" s="51"/>
      <c r="E68" s="51"/>
      <c r="F68" s="51"/>
      <c r="G68" s="51"/>
      <c r="H68" s="51"/>
      <c r="I68" s="123"/>
    </row>
    <row r="69" spans="2:9" x14ac:dyDescent="0.25">
      <c r="B69" s="148"/>
      <c r="C69" s="149"/>
      <c r="D69" s="149"/>
      <c r="E69" s="149"/>
      <c r="F69" s="149"/>
      <c r="G69" s="149"/>
      <c r="H69" s="149"/>
      <c r="I69" s="150"/>
    </row>
  </sheetData>
  <mergeCells count="89">
    <mergeCell ref="B2:G2"/>
    <mergeCell ref="C27:D27"/>
    <mergeCell ref="C28:D28"/>
    <mergeCell ref="C31:G31"/>
    <mergeCell ref="C26:D26"/>
    <mergeCell ref="B15:D16"/>
    <mergeCell ref="K25:L25"/>
    <mergeCell ref="M26:N26"/>
    <mergeCell ref="K23:P23"/>
    <mergeCell ref="C25:D25"/>
    <mergeCell ref="C24:D24"/>
    <mergeCell ref="K22:P22"/>
    <mergeCell ref="K21:L21"/>
    <mergeCell ref="C18:D18"/>
    <mergeCell ref="J20:K20"/>
    <mergeCell ref="I21:J21"/>
    <mergeCell ref="I22:J22"/>
    <mergeCell ref="I28:J28"/>
    <mergeCell ref="K29:L29"/>
    <mergeCell ref="M29:N29"/>
    <mergeCell ref="I27:J27"/>
    <mergeCell ref="I26:J26"/>
    <mergeCell ref="M27:N27"/>
    <mergeCell ref="K27:L27"/>
    <mergeCell ref="K26:L26"/>
    <mergeCell ref="I23:J23"/>
    <mergeCell ref="I14:P14"/>
    <mergeCell ref="O28:P28"/>
    <mergeCell ref="K32:L32"/>
    <mergeCell ref="M33:N33"/>
    <mergeCell ref="M30:N30"/>
    <mergeCell ref="I32:J32"/>
    <mergeCell ref="M21:P21"/>
    <mergeCell ref="K33:L33"/>
    <mergeCell ref="M18:O18"/>
    <mergeCell ref="K30:L30"/>
    <mergeCell ref="I30:J30"/>
    <mergeCell ref="M28:N28"/>
    <mergeCell ref="O29:P29"/>
    <mergeCell ref="I29:J29"/>
    <mergeCell ref="M25:N25"/>
    <mergeCell ref="M16:P17"/>
    <mergeCell ref="O31:P31"/>
    <mergeCell ref="M32:N32"/>
    <mergeCell ref="M36:N36"/>
    <mergeCell ref="K38:M38"/>
    <mergeCell ref="N38:P39"/>
    <mergeCell ref="N37:P37"/>
    <mergeCell ref="O30:P30"/>
    <mergeCell ref="K28:L28"/>
    <mergeCell ref="O36:P36"/>
    <mergeCell ref="K34:L34"/>
    <mergeCell ref="M34:N34"/>
    <mergeCell ref="O25:P25"/>
    <mergeCell ref="K31:L31"/>
    <mergeCell ref="O27:P27"/>
    <mergeCell ref="O26:P26"/>
    <mergeCell ref="I36:J36"/>
    <mergeCell ref="K36:L36"/>
    <mergeCell ref="B61:C61"/>
    <mergeCell ref="B59:C59"/>
    <mergeCell ref="D59:H59"/>
    <mergeCell ref="I38:J38"/>
    <mergeCell ref="I37:J37"/>
    <mergeCell ref="D61:H61"/>
    <mergeCell ref="I39:M39"/>
    <mergeCell ref="B56:C56"/>
    <mergeCell ref="B51:D52"/>
    <mergeCell ref="B53:D53"/>
    <mergeCell ref="I40:M40"/>
    <mergeCell ref="B42:C42"/>
    <mergeCell ref="B44:C44"/>
    <mergeCell ref="B43:C43"/>
    <mergeCell ref="K37:M37"/>
    <mergeCell ref="G51:I51"/>
    <mergeCell ref="F65:H66"/>
    <mergeCell ref="F67:H67"/>
    <mergeCell ref="B41:C41"/>
    <mergeCell ref="I34:J34"/>
    <mergeCell ref="M31:N31"/>
    <mergeCell ref="O32:P32"/>
    <mergeCell ref="I35:J35"/>
    <mergeCell ref="K35:L35"/>
    <mergeCell ref="O35:P35"/>
    <mergeCell ref="I33:J33"/>
    <mergeCell ref="I31:J31"/>
    <mergeCell ref="O34:P34"/>
    <mergeCell ref="M35:N35"/>
    <mergeCell ref="O33:P33"/>
  </mergeCells>
  <hyperlinks>
    <hyperlink ref="D22" r:id="rId1"/>
    <hyperlink ref="C28" r:id="rId2"/>
  </hyperlinks>
  <pageMargins left="0.7" right="0.7" top="0.75" bottom="0.75" header="0.3" footer="0.3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B2:O36"/>
  <sheetViews>
    <sheetView zoomScale="78" workbookViewId="0">
      <selection activeCell="B3" sqref="B3"/>
    </sheetView>
  </sheetViews>
  <sheetFormatPr baseColWidth="10" defaultColWidth="9" defaultRowHeight="15" x14ac:dyDescent="0.25"/>
  <cols>
    <col min="1" max="1" width="11" customWidth="1"/>
    <col min="2" max="2" width="9.85546875" customWidth="1"/>
    <col min="3" max="3" width="27.42578125" customWidth="1"/>
    <col min="4" max="4" width="24.140625" customWidth="1"/>
    <col min="5" max="5" width="11"/>
    <col min="6" max="6" width="12.5703125" customWidth="1"/>
    <col min="7" max="7" width="14.140625" customWidth="1"/>
    <col min="8" max="8" width="22.28515625" customWidth="1"/>
    <col min="9" max="9" width="18.7109375" customWidth="1"/>
    <col min="10" max="10" width="26.42578125" customWidth="1"/>
    <col min="11" max="11" width="24.85546875" customWidth="1"/>
    <col min="12" max="12" width="12.5703125" customWidth="1"/>
    <col min="13" max="14" width="11"/>
    <col min="15" max="15" width="22.85546875" customWidth="1"/>
    <col min="16" max="256" width="11" customWidth="1"/>
  </cols>
  <sheetData>
    <row r="2" spans="2:13" x14ac:dyDescent="0.2">
      <c r="B2" s="947" t="s">
        <v>585</v>
      </c>
      <c r="C2" s="947"/>
      <c r="D2" s="947"/>
      <c r="E2" s="947"/>
      <c r="F2" s="30"/>
    </row>
    <row r="3" spans="2:13" x14ac:dyDescent="0.2">
      <c r="B3" s="30"/>
      <c r="C3" s="30"/>
      <c r="D3" s="30"/>
      <c r="E3" s="30"/>
      <c r="F3" s="30"/>
    </row>
    <row r="4" spans="2:13" x14ac:dyDescent="0.2">
      <c r="B4" s="24" t="s">
        <v>10</v>
      </c>
      <c r="C4" s="24" t="s">
        <v>53</v>
      </c>
      <c r="D4" s="24" t="s">
        <v>13</v>
      </c>
      <c r="E4" s="24" t="s">
        <v>14</v>
      </c>
      <c r="F4" s="30"/>
      <c r="I4" s="24" t="s">
        <v>10</v>
      </c>
      <c r="J4" s="24" t="s">
        <v>53</v>
      </c>
      <c r="K4" s="24" t="s">
        <v>13</v>
      </c>
      <c r="L4" s="24" t="s">
        <v>14</v>
      </c>
      <c r="M4" s="30"/>
    </row>
    <row r="5" spans="2:13" x14ac:dyDescent="0.2">
      <c r="B5" s="30">
        <v>511204</v>
      </c>
      <c r="C5" s="30" t="s">
        <v>489</v>
      </c>
      <c r="D5" s="430">
        <f>F11</f>
        <v>115000</v>
      </c>
      <c r="E5" s="430"/>
      <c r="F5" s="30"/>
      <c r="I5" s="30">
        <v>511203</v>
      </c>
      <c r="J5" s="30" t="s">
        <v>237</v>
      </c>
      <c r="K5" s="430">
        <f>M11</f>
        <v>26041.666666666668</v>
      </c>
      <c r="L5" s="430"/>
      <c r="M5" s="30"/>
    </row>
    <row r="6" spans="2:13" x14ac:dyDescent="0.2">
      <c r="B6" s="30">
        <v>150998</v>
      </c>
      <c r="C6" s="30" t="s">
        <v>490</v>
      </c>
      <c r="D6" s="430"/>
      <c r="E6" s="430">
        <f>D5</f>
        <v>115000</v>
      </c>
      <c r="F6" s="30"/>
      <c r="I6" s="30">
        <v>150898</v>
      </c>
      <c r="J6" s="30" t="s">
        <v>491</v>
      </c>
      <c r="K6" s="430"/>
      <c r="L6" s="430">
        <f>K5</f>
        <v>26041.666666666668</v>
      </c>
      <c r="M6" s="30"/>
    </row>
    <row r="7" spans="2:13" x14ac:dyDescent="0.2">
      <c r="B7" s="30"/>
      <c r="C7" s="30"/>
      <c r="D7" s="431"/>
      <c r="E7" s="431"/>
      <c r="F7" s="30"/>
      <c r="I7" s="30"/>
      <c r="J7" s="30"/>
      <c r="K7" s="431"/>
      <c r="L7" s="431"/>
      <c r="M7" s="30"/>
    </row>
    <row r="8" spans="2:13" x14ac:dyDescent="0.25">
      <c r="B8" s="777" t="s">
        <v>112</v>
      </c>
      <c r="C8" s="777"/>
      <c r="D8" s="432">
        <f>D5</f>
        <v>115000</v>
      </c>
      <c r="E8" s="432">
        <f>E6</f>
        <v>115000</v>
      </c>
      <c r="F8" s="30"/>
      <c r="I8" s="777" t="s">
        <v>112</v>
      </c>
      <c r="J8" s="777"/>
      <c r="K8" s="432">
        <f>K5</f>
        <v>26041.666666666668</v>
      </c>
      <c r="L8" s="432">
        <f>L6</f>
        <v>26041.666666666668</v>
      </c>
      <c r="M8" s="30"/>
    </row>
    <row r="9" spans="2:13" x14ac:dyDescent="0.2">
      <c r="B9" s="30"/>
      <c r="C9" s="30"/>
      <c r="D9" s="30"/>
      <c r="E9" s="30"/>
      <c r="F9" s="30"/>
      <c r="I9" s="30"/>
      <c r="J9" s="30"/>
      <c r="K9" s="30"/>
      <c r="L9" s="30"/>
      <c r="M9" s="30"/>
    </row>
    <row r="10" spans="2:13" x14ac:dyDescent="0.2">
      <c r="B10" s="30"/>
      <c r="C10" s="30"/>
      <c r="D10" s="30"/>
      <c r="E10" s="30"/>
      <c r="F10" s="30"/>
      <c r="I10" s="30"/>
      <c r="J10" s="30"/>
      <c r="K10" s="30"/>
      <c r="L10" s="30"/>
      <c r="M10" s="30"/>
    </row>
    <row r="11" spans="2:13" ht="16.5" x14ac:dyDescent="0.3">
      <c r="B11" s="30"/>
      <c r="C11" s="30" t="s">
        <v>492</v>
      </c>
      <c r="D11" s="73">
        <f>'[1]8.COMPRA COMPUTADOR'!D5</f>
        <v>6900000</v>
      </c>
      <c r="E11" s="30">
        <v>60</v>
      </c>
      <c r="F11" s="433">
        <f>D11/E11</f>
        <v>115000</v>
      </c>
      <c r="H11" s="434"/>
      <c r="I11" s="25"/>
      <c r="J11" s="25" t="s">
        <v>231</v>
      </c>
      <c r="K11" s="73">
        <f>'[1]9.INMOBILIARIA Y ENSERES'!D5</f>
        <v>2500000</v>
      </c>
      <c r="L11" s="30">
        <v>96</v>
      </c>
      <c r="M11" s="433">
        <f>K11/L11</f>
        <v>26041.666666666668</v>
      </c>
    </row>
    <row r="12" spans="2:13" ht="16.5" x14ac:dyDescent="0.3">
      <c r="B12" s="30"/>
      <c r="C12" s="30"/>
      <c r="D12" s="30"/>
      <c r="E12" s="430"/>
      <c r="F12" s="30"/>
      <c r="H12" s="434"/>
      <c r="I12" s="435"/>
      <c r="J12" s="434"/>
      <c r="K12" s="266"/>
      <c r="L12" s="266"/>
    </row>
    <row r="13" spans="2:13" ht="16.5" x14ac:dyDescent="0.3">
      <c r="B13" s="30"/>
      <c r="C13" s="328" t="s">
        <v>493</v>
      </c>
      <c r="D13" s="436">
        <v>30</v>
      </c>
      <c r="E13" s="328" t="s">
        <v>494</v>
      </c>
      <c r="F13" s="30"/>
      <c r="H13" s="434"/>
      <c r="I13" s="435"/>
      <c r="J13" s="434"/>
      <c r="K13" s="266"/>
      <c r="L13" s="266"/>
    </row>
    <row r="14" spans="2:13" ht="16.5" x14ac:dyDescent="0.3">
      <c r="B14" s="30"/>
      <c r="C14" s="328" t="s">
        <v>495</v>
      </c>
      <c r="D14" s="436">
        <v>7</v>
      </c>
      <c r="E14" s="437" t="s">
        <v>494</v>
      </c>
      <c r="F14" s="438"/>
      <c r="G14" s="439"/>
      <c r="H14" s="266"/>
    </row>
    <row r="15" spans="2:13" ht="16.5" x14ac:dyDescent="0.3">
      <c r="B15" s="30"/>
      <c r="C15" s="440" t="s">
        <v>496</v>
      </c>
      <c r="D15" s="441">
        <v>9</v>
      </c>
      <c r="E15" s="442" t="s">
        <v>494</v>
      </c>
      <c r="F15" s="438"/>
      <c r="G15" s="439"/>
      <c r="H15" s="266"/>
    </row>
    <row r="16" spans="2:13" ht="16.5" x14ac:dyDescent="0.3">
      <c r="B16" s="30"/>
      <c r="C16" s="443" t="s">
        <v>497</v>
      </c>
      <c r="D16" s="436">
        <v>12</v>
      </c>
      <c r="E16" s="437" t="s">
        <v>494</v>
      </c>
      <c r="F16" s="438"/>
      <c r="G16" s="439"/>
      <c r="H16" s="444"/>
    </row>
    <row r="17" spans="2:15" ht="16.5" x14ac:dyDescent="0.3">
      <c r="B17" s="30"/>
      <c r="C17" s="328" t="s">
        <v>498</v>
      </c>
      <c r="D17" s="436">
        <v>10</v>
      </c>
      <c r="E17" s="437" t="s">
        <v>494</v>
      </c>
      <c r="F17" s="438"/>
      <c r="G17" s="439"/>
      <c r="H17" s="266"/>
    </row>
    <row r="18" spans="2:15" ht="16.5" x14ac:dyDescent="0.3">
      <c r="B18" s="30"/>
      <c r="C18" s="440" t="s">
        <v>499</v>
      </c>
      <c r="D18" s="441">
        <v>4</v>
      </c>
      <c r="E18" s="445" t="s">
        <v>494</v>
      </c>
      <c r="F18" s="30"/>
      <c r="G18" s="266"/>
      <c r="H18" s="266"/>
    </row>
    <row r="19" spans="2:15" ht="16.5" x14ac:dyDescent="0.3">
      <c r="D19" s="446"/>
      <c r="E19" s="439"/>
      <c r="I19" s="266"/>
      <c r="J19" s="266"/>
      <c r="K19" s="266"/>
    </row>
    <row r="20" spans="2:15" ht="16.5" x14ac:dyDescent="0.3">
      <c r="C20" s="266"/>
      <c r="D20" s="447"/>
      <c r="E20" s="439"/>
      <c r="F20" s="267"/>
      <c r="I20" s="266"/>
      <c r="J20" s="266"/>
      <c r="K20" s="267"/>
    </row>
    <row r="21" spans="2:15" ht="36.75" customHeight="1" x14ac:dyDescent="0.3">
      <c r="C21" s="801"/>
      <c r="D21" s="1008"/>
      <c r="E21" s="1008"/>
      <c r="F21" s="1008"/>
      <c r="G21" s="1008"/>
      <c r="H21" s="1009"/>
      <c r="I21" s="266"/>
      <c r="J21" s="801"/>
      <c r="K21" s="1008"/>
      <c r="L21" s="1008"/>
      <c r="M21" s="1008"/>
      <c r="N21" s="1008"/>
      <c r="O21" s="1009"/>
    </row>
    <row r="22" spans="2:15" ht="38.25" customHeight="1" x14ac:dyDescent="0.25">
      <c r="C22" s="1010"/>
      <c r="D22" s="1011"/>
      <c r="E22" s="1011"/>
      <c r="F22" s="1011"/>
      <c r="G22" s="1011"/>
      <c r="H22" s="1012"/>
      <c r="J22" s="1010"/>
      <c r="K22" s="1011"/>
      <c r="L22" s="1011"/>
      <c r="M22" s="1011"/>
      <c r="N22" s="1011"/>
      <c r="O22" s="1012"/>
    </row>
    <row r="23" spans="2:15" ht="33" customHeight="1" x14ac:dyDescent="0.25">
      <c r="C23" s="1013"/>
      <c r="D23" s="1014"/>
      <c r="E23" s="1014"/>
      <c r="F23" s="1014"/>
      <c r="G23" s="1014"/>
      <c r="H23" s="1015"/>
      <c r="J23" s="1013"/>
      <c r="K23" s="1014"/>
      <c r="L23" s="1014"/>
      <c r="M23" s="1014"/>
      <c r="N23" s="1014"/>
      <c r="O23" s="1015"/>
    </row>
    <row r="24" spans="2:15" ht="50.25" customHeight="1" x14ac:dyDescent="0.25">
      <c r="C24" s="798"/>
      <c r="D24" s="1020"/>
      <c r="E24" s="1020"/>
      <c r="F24" s="1020"/>
      <c r="G24" s="1020"/>
      <c r="H24" s="1021"/>
      <c r="J24" s="798"/>
      <c r="K24" s="1020"/>
      <c r="L24" s="1020"/>
      <c r="M24" s="1020"/>
      <c r="N24" s="1020"/>
      <c r="O24" s="1021"/>
    </row>
    <row r="25" spans="2:15" ht="18" customHeight="1" x14ac:dyDescent="0.25">
      <c r="C25" s="57" t="s">
        <v>10</v>
      </c>
      <c r="D25" s="58" t="s">
        <v>53</v>
      </c>
      <c r="E25" s="764" t="s">
        <v>12</v>
      </c>
      <c r="F25" s="765"/>
      <c r="G25" s="58" t="s">
        <v>13</v>
      </c>
      <c r="H25" s="59" t="s">
        <v>14</v>
      </c>
      <c r="J25" s="57" t="s">
        <v>10</v>
      </c>
      <c r="K25" s="58" t="s">
        <v>53</v>
      </c>
      <c r="L25" s="764" t="s">
        <v>12</v>
      </c>
      <c r="M25" s="765"/>
      <c r="N25" s="58" t="s">
        <v>13</v>
      </c>
      <c r="O25" s="59" t="s">
        <v>14</v>
      </c>
    </row>
    <row r="26" spans="2:15" x14ac:dyDescent="0.2">
      <c r="C26" s="60">
        <f>B5</f>
        <v>511204</v>
      </c>
      <c r="D26" s="448" t="str">
        <f>C5</f>
        <v xml:space="preserve">Equipo computacion </v>
      </c>
      <c r="E26" s="1149"/>
      <c r="F26" s="763"/>
      <c r="G26" s="62">
        <f>D5</f>
        <v>115000</v>
      </c>
      <c r="H26" s="63"/>
      <c r="J26" s="60">
        <f>I5</f>
        <v>511203</v>
      </c>
      <c r="K26" s="448" t="str">
        <f>J5</f>
        <v>Muebles</v>
      </c>
      <c r="L26" s="1149"/>
      <c r="M26" s="763"/>
      <c r="N26" s="62">
        <f>K5</f>
        <v>26041.666666666668</v>
      </c>
      <c r="O26" s="63"/>
    </row>
    <row r="27" spans="2:15" x14ac:dyDescent="0.2">
      <c r="C27" s="60">
        <f>B6</f>
        <v>150998</v>
      </c>
      <c r="D27" s="61" t="str">
        <f>C6</f>
        <v>Depreciacion acumulada E.C</v>
      </c>
      <c r="E27" s="762"/>
      <c r="F27" s="763"/>
      <c r="G27" s="64"/>
      <c r="H27" s="63">
        <f>E6</f>
        <v>115000</v>
      </c>
      <c r="J27" s="60">
        <f>I6</f>
        <v>150898</v>
      </c>
      <c r="K27" s="61" t="str">
        <f>J6</f>
        <v>Depre acumulada muebles</v>
      </c>
      <c r="L27" s="762"/>
      <c r="M27" s="763"/>
      <c r="N27" s="64"/>
      <c r="O27" s="63">
        <f>L6</f>
        <v>26041.666666666668</v>
      </c>
    </row>
    <row r="28" spans="2:15" x14ac:dyDescent="0.25">
      <c r="C28" s="1146" t="s">
        <v>112</v>
      </c>
      <c r="D28" s="1147"/>
      <c r="E28" s="1147"/>
      <c r="F28" s="1148"/>
      <c r="G28" s="449">
        <f>G26</f>
        <v>115000</v>
      </c>
      <c r="H28" s="450">
        <f>H26+H27</f>
        <v>115000</v>
      </c>
      <c r="J28" s="1146" t="s">
        <v>112</v>
      </c>
      <c r="K28" s="1147"/>
      <c r="L28" s="1147"/>
      <c r="M28" s="1148"/>
      <c r="N28" s="449">
        <f>N26</f>
        <v>26041.666666666668</v>
      </c>
      <c r="O28" s="450">
        <f>O26+O27</f>
        <v>26041.666666666668</v>
      </c>
    </row>
    <row r="29" spans="2:15" x14ac:dyDescent="0.2">
      <c r="C29" s="451"/>
      <c r="D29" s="452"/>
      <c r="E29" s="1142"/>
      <c r="F29" s="1143"/>
      <c r="G29" s="453"/>
      <c r="H29" s="454"/>
      <c r="J29" s="451"/>
      <c r="K29" s="452"/>
      <c r="L29" s="1142"/>
      <c r="M29" s="1143"/>
      <c r="N29" s="453"/>
      <c r="O29" s="454"/>
    </row>
    <row r="30" spans="2:15" x14ac:dyDescent="0.2">
      <c r="C30" s="451"/>
      <c r="D30" s="452"/>
      <c r="E30" s="1142"/>
      <c r="F30" s="1143"/>
      <c r="G30" s="453"/>
      <c r="H30" s="454"/>
      <c r="J30" s="451"/>
      <c r="K30" s="452"/>
      <c r="L30" s="1142"/>
      <c r="M30" s="1143"/>
      <c r="N30" s="453"/>
      <c r="O30" s="454"/>
    </row>
    <row r="31" spans="2:15" x14ac:dyDescent="0.25">
      <c r="C31" s="1140" t="s">
        <v>83</v>
      </c>
      <c r="D31" s="1141"/>
      <c r="E31" s="1144" t="s">
        <v>500</v>
      </c>
      <c r="F31" s="1144"/>
      <c r="G31" s="1144"/>
      <c r="H31" s="1145"/>
      <c r="J31" s="1140" t="s">
        <v>83</v>
      </c>
      <c r="K31" s="1141"/>
      <c r="L31" s="1144" t="s">
        <v>501</v>
      </c>
      <c r="M31" s="1144"/>
      <c r="N31" s="1144"/>
      <c r="O31" s="1145"/>
    </row>
    <row r="32" spans="2:15" ht="77.25" customHeight="1" x14ac:dyDescent="0.25">
      <c r="C32" s="69"/>
      <c r="D32" s="70"/>
      <c r="E32" s="752"/>
      <c r="F32" s="753"/>
      <c r="G32" s="752"/>
      <c r="H32" s="754"/>
      <c r="J32" s="69"/>
      <c r="K32" s="70"/>
      <c r="L32" s="752"/>
      <c r="M32" s="753"/>
      <c r="N32" s="752"/>
      <c r="O32" s="754"/>
    </row>
    <row r="36" ht="22.5" customHeight="1" x14ac:dyDescent="0.25"/>
  </sheetData>
  <mergeCells count="27">
    <mergeCell ref="N32:O32"/>
    <mergeCell ref="C31:D31"/>
    <mergeCell ref="J28:M28"/>
    <mergeCell ref="B2:E2"/>
    <mergeCell ref="B8:C8"/>
    <mergeCell ref="I8:J8"/>
    <mergeCell ref="C28:F28"/>
    <mergeCell ref="L32:M32"/>
    <mergeCell ref="L31:O31"/>
    <mergeCell ref="E32:F32"/>
    <mergeCell ref="L26:M26"/>
    <mergeCell ref="E29:F29"/>
    <mergeCell ref="E26:F26"/>
    <mergeCell ref="L27:M27"/>
    <mergeCell ref="J24:O24"/>
    <mergeCell ref="J21:O23"/>
    <mergeCell ref="G32:H32"/>
    <mergeCell ref="L25:M25"/>
    <mergeCell ref="E31:H31"/>
    <mergeCell ref="L30:M30"/>
    <mergeCell ref="E30:F30"/>
    <mergeCell ref="E27:F27"/>
    <mergeCell ref="C24:H24"/>
    <mergeCell ref="C21:H23"/>
    <mergeCell ref="E25:F25"/>
    <mergeCell ref="J31:K31"/>
    <mergeCell ref="L29:M29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B2:J24"/>
  <sheetViews>
    <sheetView topLeftCell="A7" zoomScale="90" workbookViewId="0">
      <selection activeCell="J14" sqref="J14"/>
    </sheetView>
  </sheetViews>
  <sheetFormatPr baseColWidth="10" defaultColWidth="9" defaultRowHeight="15" x14ac:dyDescent="0.25"/>
  <cols>
    <col min="1" max="1" width="11" customWidth="1"/>
    <col min="2" max="2" width="18.7109375" customWidth="1"/>
    <col min="3" max="3" width="22.7109375" customWidth="1"/>
    <col min="4" max="4" width="11"/>
    <col min="5" max="5" width="11.85546875" customWidth="1"/>
    <col min="6" max="6" width="15.7109375" customWidth="1"/>
    <col min="7" max="7" width="23.7109375" customWidth="1"/>
    <col min="8" max="8" width="15.140625" customWidth="1"/>
    <col min="9" max="256" width="11" customWidth="1"/>
  </cols>
  <sheetData>
    <row r="2" spans="2:10" x14ac:dyDescent="0.2">
      <c r="B2" s="947" t="s">
        <v>586</v>
      </c>
      <c r="C2" s="947"/>
      <c r="D2" s="947"/>
      <c r="E2" s="947"/>
      <c r="F2" s="30"/>
      <c r="G2" s="30"/>
      <c r="H2" s="30"/>
      <c r="I2" s="30"/>
      <c r="J2" s="30"/>
    </row>
    <row r="3" spans="2:10" x14ac:dyDescent="0.2">
      <c r="B3" s="30"/>
      <c r="C3" s="30"/>
      <c r="D3" s="30"/>
      <c r="E3" s="30"/>
      <c r="F3" s="30"/>
      <c r="G3" s="30" t="s">
        <v>502</v>
      </c>
      <c r="H3" s="30"/>
      <c r="I3" s="30"/>
      <c r="J3" s="30"/>
    </row>
    <row r="4" spans="2:10" x14ac:dyDescent="0.2">
      <c r="B4" s="24" t="s">
        <v>10</v>
      </c>
      <c r="C4" s="24" t="s">
        <v>53</v>
      </c>
      <c r="D4" s="24" t="s">
        <v>442</v>
      </c>
      <c r="E4" s="24" t="s">
        <v>14</v>
      </c>
      <c r="F4" s="30"/>
      <c r="G4" s="30"/>
      <c r="H4" s="30"/>
      <c r="I4" s="30"/>
      <c r="J4" s="30"/>
    </row>
    <row r="5" spans="2:10" x14ac:dyDescent="0.2">
      <c r="B5" s="30">
        <v>530516</v>
      </c>
      <c r="C5" s="30" t="s">
        <v>503</v>
      </c>
      <c r="D5" s="73">
        <f>G6*4/1000</f>
        <v>327367.32177133329</v>
      </c>
      <c r="E5" s="73"/>
      <c r="F5" s="30"/>
      <c r="G5" s="30"/>
      <c r="H5" s="30"/>
      <c r="I5" s="30"/>
      <c r="J5" s="30"/>
    </row>
    <row r="6" spans="2:10" x14ac:dyDescent="0.25">
      <c r="B6" s="30">
        <v>110201</v>
      </c>
      <c r="C6" s="30" t="s">
        <v>86</v>
      </c>
      <c r="D6" s="73"/>
      <c r="E6" s="73">
        <f>D5</f>
        <v>327367.32177133329</v>
      </c>
      <c r="F6" s="30"/>
      <c r="G6" s="455">
        <f>'3.REGISTRO MERCANTIL'!E6+'4.INDUSTRIA Y COMERCIO'!E6+'5.ARRIENDO'!E9+'6.ADECUACIONES'!E8+'7.PAPELERIA, ASEO'!E8+'8.COMPRA COMPUTADOR'!E9+'9.INMOBILIARIA Y ENSERES'!E9+'10.SERVICIO INTERNET'!E7+'11.CAJA MENOR'!D5+'12.COMPRA INVENTARIO'!E9+'SERV. MANT. ELECTRICO'!F10+CDT!E9+'COMPRA ACCIONES'!E7+'COMPRA SOFTWARE'!E9</f>
        <v>81841830.442833319</v>
      </c>
      <c r="H6" s="433"/>
      <c r="I6" s="30"/>
      <c r="J6" s="30"/>
    </row>
    <row r="7" spans="2:10" x14ac:dyDescent="0.2">
      <c r="B7" s="30"/>
      <c r="C7" s="30"/>
      <c r="D7" s="28"/>
      <c r="E7" s="28"/>
      <c r="F7" s="30"/>
      <c r="G7" s="30"/>
      <c r="H7" s="26"/>
      <c r="I7" s="30"/>
      <c r="J7" s="30"/>
    </row>
    <row r="8" spans="2:10" x14ac:dyDescent="0.25">
      <c r="B8" s="777" t="s">
        <v>112</v>
      </c>
      <c r="C8" s="777"/>
      <c r="D8" s="433">
        <f>D5</f>
        <v>327367.32177133329</v>
      </c>
      <c r="E8" s="433">
        <f>E6</f>
        <v>327367.32177133329</v>
      </c>
      <c r="F8" s="30"/>
      <c r="G8" s="30"/>
      <c r="H8" s="433"/>
      <c r="I8" s="30"/>
      <c r="J8" s="30"/>
    </row>
    <row r="9" spans="2:10" x14ac:dyDescent="0.2">
      <c r="B9" s="30"/>
      <c r="C9" s="30"/>
      <c r="D9" s="30"/>
      <c r="E9" s="30"/>
      <c r="F9" s="30"/>
      <c r="G9" s="30"/>
      <c r="H9" s="30"/>
      <c r="I9" s="30"/>
      <c r="J9" s="30"/>
    </row>
    <row r="10" spans="2:10" x14ac:dyDescent="0.25">
      <c r="B10" s="30"/>
      <c r="C10" s="30"/>
      <c r="D10" s="30"/>
      <c r="E10" s="30"/>
      <c r="F10" s="30"/>
      <c r="G10" s="30"/>
      <c r="H10" s="30"/>
      <c r="I10" s="30"/>
      <c r="J10" s="433"/>
    </row>
    <row r="11" spans="2:10" x14ac:dyDescent="0.2">
      <c r="B11" s="30"/>
      <c r="C11" s="30"/>
      <c r="D11" s="30"/>
      <c r="E11" s="30"/>
      <c r="F11" s="30"/>
      <c r="G11" s="30"/>
      <c r="H11" s="30"/>
      <c r="I11" s="30"/>
      <c r="J11" s="30"/>
    </row>
    <row r="12" spans="2:10" x14ac:dyDescent="0.25">
      <c r="E12" s="71"/>
    </row>
    <row r="13" spans="2:10" ht="39" customHeight="1" x14ac:dyDescent="0.25">
      <c r="B13" s="1150"/>
      <c r="C13" s="1151"/>
      <c r="D13" s="1151"/>
      <c r="E13" s="1151"/>
      <c r="F13" s="1151"/>
      <c r="G13" s="1152"/>
    </row>
    <row r="14" spans="2:10" ht="41.25" customHeight="1" x14ac:dyDescent="0.25">
      <c r="B14" s="1153"/>
      <c r="C14" s="1154"/>
      <c r="D14" s="1154"/>
      <c r="E14" s="1154"/>
      <c r="F14" s="1154"/>
      <c r="G14" s="1155"/>
    </row>
    <row r="15" spans="2:10" ht="31.5" customHeight="1" x14ac:dyDescent="0.25">
      <c r="B15" s="1156"/>
      <c r="C15" s="1157"/>
      <c r="D15" s="1157"/>
      <c r="E15" s="1157"/>
      <c r="F15" s="1157"/>
      <c r="G15" s="1158"/>
    </row>
    <row r="16" spans="2:10" ht="43.5" customHeight="1" x14ac:dyDescent="0.25">
      <c r="B16" s="798"/>
      <c r="C16" s="1020"/>
      <c r="D16" s="1020"/>
      <c r="E16" s="1020"/>
      <c r="F16" s="1020"/>
      <c r="G16" s="1021"/>
    </row>
    <row r="17" spans="2:7" x14ac:dyDescent="0.25">
      <c r="B17" s="57" t="s">
        <v>10</v>
      </c>
      <c r="C17" s="58" t="s">
        <v>53</v>
      </c>
      <c r="D17" s="764" t="s">
        <v>12</v>
      </c>
      <c r="E17" s="765"/>
      <c r="F17" s="58" t="s">
        <v>13</v>
      </c>
      <c r="G17" s="59" t="s">
        <v>14</v>
      </c>
    </row>
    <row r="18" spans="2:7" x14ac:dyDescent="0.2">
      <c r="B18" s="60">
        <f>B5</f>
        <v>530516</v>
      </c>
      <c r="C18" s="448" t="str">
        <f>C5</f>
        <v>GMF</v>
      </c>
      <c r="D18" s="1149"/>
      <c r="E18" s="763"/>
      <c r="F18" s="62">
        <f>D5</f>
        <v>327367.32177133329</v>
      </c>
      <c r="G18" s="63"/>
    </row>
    <row r="19" spans="2:7" x14ac:dyDescent="0.2">
      <c r="B19" s="60">
        <f>B6</f>
        <v>110201</v>
      </c>
      <c r="C19" s="61" t="str">
        <f>C6</f>
        <v>Moneda nacional</v>
      </c>
      <c r="D19" s="762"/>
      <c r="E19" s="763"/>
      <c r="F19" s="64"/>
      <c r="G19" s="63">
        <f>E6</f>
        <v>327367.32177133329</v>
      </c>
    </row>
    <row r="20" spans="2:7" x14ac:dyDescent="0.25">
      <c r="B20" s="1146" t="s">
        <v>112</v>
      </c>
      <c r="C20" s="1147"/>
      <c r="D20" s="1147"/>
      <c r="E20" s="1148"/>
      <c r="F20" s="449">
        <f>F18</f>
        <v>327367.32177133329</v>
      </c>
      <c r="G20" s="450">
        <f>G19</f>
        <v>327367.32177133329</v>
      </c>
    </row>
    <row r="21" spans="2:7" x14ac:dyDescent="0.2">
      <c r="B21" s="451"/>
      <c r="C21" s="452"/>
      <c r="D21" s="1142"/>
      <c r="E21" s="1143"/>
      <c r="F21" s="453"/>
      <c r="G21" s="454"/>
    </row>
    <row r="22" spans="2:7" x14ac:dyDescent="0.2">
      <c r="B22" s="451"/>
      <c r="C22" s="452"/>
      <c r="D22" s="1142"/>
      <c r="E22" s="1143"/>
      <c r="F22" s="453"/>
      <c r="G22" s="454"/>
    </row>
    <row r="23" spans="2:7" x14ac:dyDescent="0.25">
      <c r="B23" s="456" t="s">
        <v>83</v>
      </c>
      <c r="C23" s="1159" t="s">
        <v>504</v>
      </c>
      <c r="D23" s="1159"/>
      <c r="E23" s="1159"/>
      <c r="F23" s="1159"/>
      <c r="G23" s="1160"/>
    </row>
    <row r="24" spans="2:7" ht="81" customHeight="1" x14ac:dyDescent="0.25">
      <c r="B24" s="69"/>
      <c r="C24" s="70"/>
      <c r="D24" s="752"/>
      <c r="E24" s="753"/>
      <c r="F24" s="752"/>
      <c r="G24" s="754"/>
    </row>
  </sheetData>
  <mergeCells count="13">
    <mergeCell ref="B2:E2"/>
    <mergeCell ref="B8:C8"/>
    <mergeCell ref="B13:G15"/>
    <mergeCell ref="F24:G24"/>
    <mergeCell ref="B16:G16"/>
    <mergeCell ref="C23:G23"/>
    <mergeCell ref="D24:E24"/>
    <mergeCell ref="B20:E20"/>
    <mergeCell ref="D17:E17"/>
    <mergeCell ref="D18:E18"/>
    <mergeCell ref="D19:E19"/>
    <mergeCell ref="D21:E21"/>
    <mergeCell ref="D22:E2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B2:Q69"/>
  <sheetViews>
    <sheetView zoomScale="58" workbookViewId="0">
      <selection activeCell="L20" sqref="L20"/>
    </sheetView>
  </sheetViews>
  <sheetFormatPr baseColWidth="10" defaultColWidth="9" defaultRowHeight="15" x14ac:dyDescent="0.25"/>
  <cols>
    <col min="1" max="1" width="10" customWidth="1"/>
    <col min="2" max="3" width="18.140625" customWidth="1"/>
    <col min="4" max="4" width="22.7109375" customWidth="1"/>
    <col min="5" max="5" width="28.7109375" customWidth="1"/>
    <col min="6" max="6" width="22.5703125" customWidth="1"/>
    <col min="7" max="7" width="32.5703125" customWidth="1"/>
    <col min="8" max="9" width="10"/>
    <col min="10" max="12" width="18.140625" customWidth="1"/>
    <col min="13" max="13" width="26.5703125" customWidth="1"/>
    <col min="14" max="17" width="18.140625" customWidth="1"/>
    <col min="18" max="256" width="10" customWidth="1"/>
  </cols>
  <sheetData>
    <row r="2" spans="2:17" x14ac:dyDescent="0.2">
      <c r="B2" s="1107" t="s">
        <v>403</v>
      </c>
      <c r="C2" s="1107"/>
      <c r="D2" s="1107"/>
      <c r="E2" s="1107"/>
      <c r="F2" s="1107"/>
      <c r="G2" s="1107"/>
      <c r="H2" s="30"/>
      <c r="I2" s="30"/>
    </row>
    <row r="3" spans="2:17" x14ac:dyDescent="0.2">
      <c r="B3" s="30"/>
      <c r="C3" s="30"/>
      <c r="D3" s="30"/>
      <c r="E3" s="30"/>
      <c r="F3" s="30"/>
      <c r="G3" s="30"/>
      <c r="H3" s="30"/>
      <c r="I3" s="30"/>
    </row>
    <row r="4" spans="2:17" x14ac:dyDescent="0.2">
      <c r="B4" s="24" t="s">
        <v>10</v>
      </c>
      <c r="C4" s="24" t="s">
        <v>53</v>
      </c>
      <c r="D4" s="24" t="s">
        <v>13</v>
      </c>
      <c r="E4" s="24" t="s">
        <v>14</v>
      </c>
      <c r="F4" s="30"/>
      <c r="G4" s="30"/>
      <c r="H4" s="24" t="s">
        <v>473</v>
      </c>
      <c r="I4" s="30">
        <f>1000*4000</f>
        <v>4000000</v>
      </c>
    </row>
    <row r="5" spans="2:17" ht="16.5" customHeight="1" x14ac:dyDescent="0.2">
      <c r="B5" s="334">
        <v>110202</v>
      </c>
      <c r="C5" s="347" t="s">
        <v>372</v>
      </c>
      <c r="D5" s="335">
        <f>I6</f>
        <v>13333.333333333334</v>
      </c>
      <c r="E5" s="335"/>
      <c r="F5" s="30"/>
      <c r="G5" s="30"/>
      <c r="H5" s="457" t="s">
        <v>474</v>
      </c>
      <c r="I5" s="458">
        <f>I4*2%</f>
        <v>80000</v>
      </c>
    </row>
    <row r="6" spans="2:17" x14ac:dyDescent="0.2">
      <c r="B6" s="334">
        <v>1102</v>
      </c>
      <c r="C6" s="334" t="s">
        <v>373</v>
      </c>
      <c r="D6" s="335"/>
      <c r="E6" s="335">
        <f>I6</f>
        <v>13333.333333333334</v>
      </c>
      <c r="F6" s="30"/>
      <c r="G6" s="459"/>
      <c r="H6" s="457" t="s">
        <v>475</v>
      </c>
      <c r="I6" s="458">
        <f>I5/6</f>
        <v>13333.333333333334</v>
      </c>
    </row>
    <row r="7" spans="2:17" x14ac:dyDescent="0.25">
      <c r="B7" s="334"/>
      <c r="C7" s="339" t="s">
        <v>139</v>
      </c>
      <c r="D7" s="340">
        <f>D5+D6</f>
        <v>13333.333333333334</v>
      </c>
      <c r="E7" s="340">
        <f>E6</f>
        <v>13333.333333333334</v>
      </c>
      <c r="F7" s="30"/>
      <c r="G7" s="30"/>
      <c r="H7" s="30"/>
      <c r="I7" s="30"/>
    </row>
    <row r="10" spans="2:17" ht="33.75" x14ac:dyDescent="0.25">
      <c r="B10" s="152"/>
      <c r="C10" s="153"/>
      <c r="D10" s="153"/>
      <c r="E10" s="153"/>
      <c r="F10" s="153"/>
      <c r="G10" s="153"/>
      <c r="H10" s="154"/>
      <c r="J10" s="901" t="s">
        <v>82</v>
      </c>
      <c r="K10" s="902"/>
      <c r="L10" s="902"/>
      <c r="M10" s="902"/>
      <c r="N10" s="902"/>
      <c r="O10" s="902"/>
      <c r="P10" s="902"/>
      <c r="Q10" s="903"/>
    </row>
    <row r="11" spans="2:17" x14ac:dyDescent="0.25">
      <c r="B11" s="918"/>
      <c r="C11" s="919"/>
      <c r="D11" s="919"/>
      <c r="E11" s="155"/>
      <c r="F11" s="155"/>
      <c r="G11" s="155"/>
      <c r="H11" s="156"/>
      <c r="J11" s="77"/>
      <c r="K11" s="78"/>
      <c r="L11" s="78"/>
      <c r="M11" s="78"/>
      <c r="N11" s="78"/>
      <c r="O11" s="78"/>
      <c r="P11" s="78"/>
      <c r="Q11" s="79"/>
    </row>
    <row r="12" spans="2:17" x14ac:dyDescent="0.25">
      <c r="B12" s="918"/>
      <c r="C12" s="919"/>
      <c r="D12" s="919"/>
      <c r="E12" s="155"/>
      <c r="F12" s="155"/>
      <c r="G12" s="155"/>
      <c r="H12" s="156"/>
      <c r="J12" s="82"/>
      <c r="K12" s="83"/>
      <c r="L12" s="83"/>
      <c r="M12" s="83"/>
      <c r="N12" s="840" t="s">
        <v>88</v>
      </c>
      <c r="O12" s="840"/>
      <c r="P12" s="840"/>
      <c r="Q12" s="841"/>
    </row>
    <row r="13" spans="2:17" ht="30" x14ac:dyDescent="0.45">
      <c r="B13" s="157"/>
      <c r="C13" s="158"/>
      <c r="D13" s="158"/>
      <c r="E13" s="159"/>
      <c r="F13" s="159"/>
      <c r="G13" s="159"/>
      <c r="H13" s="156"/>
      <c r="J13" s="82"/>
      <c r="K13" s="83"/>
      <c r="L13" s="83"/>
      <c r="M13" s="83"/>
      <c r="N13" s="840"/>
      <c r="O13" s="840"/>
      <c r="P13" s="840"/>
      <c r="Q13" s="841"/>
    </row>
    <row r="14" spans="2:17" ht="27.75" x14ac:dyDescent="0.4">
      <c r="B14" s="160"/>
      <c r="C14" s="956"/>
      <c r="D14" s="746"/>
      <c r="E14" s="159"/>
      <c r="F14" s="159"/>
      <c r="G14" s="159"/>
      <c r="H14" s="257"/>
      <c r="J14" s="82"/>
      <c r="K14" s="83"/>
      <c r="L14" s="83"/>
      <c r="M14" s="83"/>
      <c r="N14" s="860" t="s">
        <v>89</v>
      </c>
      <c r="O14" s="836"/>
      <c r="P14" s="837"/>
      <c r="Q14" s="359">
        <v>15</v>
      </c>
    </row>
    <row r="15" spans="2:17" x14ac:dyDescent="0.25">
      <c r="B15" s="160"/>
      <c r="C15" s="161" t="s">
        <v>178</v>
      </c>
      <c r="D15" s="349" t="s">
        <v>380</v>
      </c>
      <c r="E15" s="350"/>
      <c r="F15" s="162" t="s">
        <v>3</v>
      </c>
      <c r="G15" s="163">
        <v>44490</v>
      </c>
      <c r="H15" s="257"/>
      <c r="J15" s="82"/>
      <c r="K15" s="83"/>
      <c r="L15" s="83"/>
      <c r="M15" s="83"/>
      <c r="N15" s="83"/>
      <c r="O15" s="83"/>
      <c r="P15" s="83"/>
      <c r="Q15" s="90"/>
    </row>
    <row r="16" spans="2:17" x14ac:dyDescent="0.25">
      <c r="B16" s="160"/>
      <c r="C16" s="164" t="s">
        <v>158</v>
      </c>
      <c r="D16" s="349" t="s">
        <v>378</v>
      </c>
      <c r="E16" s="350"/>
      <c r="F16" s="162" t="s">
        <v>144</v>
      </c>
      <c r="G16" s="165">
        <v>2</v>
      </c>
      <c r="H16" s="257"/>
      <c r="J16" s="360" t="s">
        <v>1</v>
      </c>
      <c r="K16" s="823" t="s">
        <v>2</v>
      </c>
      <c r="L16" s="843"/>
      <c r="M16" s="361" t="s">
        <v>3</v>
      </c>
      <c r="N16" s="362">
        <v>21</v>
      </c>
      <c r="O16" s="362">
        <v>10</v>
      </c>
      <c r="P16" s="362">
        <v>2021</v>
      </c>
      <c r="Q16" s="98" t="s">
        <v>348</v>
      </c>
    </row>
    <row r="17" spans="2:17" x14ac:dyDescent="0.25">
      <c r="B17" s="160"/>
      <c r="C17" s="161" t="s">
        <v>179</v>
      </c>
      <c r="D17" s="349" t="s">
        <v>377</v>
      </c>
      <c r="E17" s="350"/>
      <c r="F17" s="166"/>
      <c r="G17" s="166"/>
      <c r="H17" s="257"/>
      <c r="J17" s="821" t="s">
        <v>95</v>
      </c>
      <c r="K17" s="822"/>
      <c r="L17" s="823" t="s">
        <v>383</v>
      </c>
      <c r="M17" s="843"/>
      <c r="N17" s="844">
        <f>I6</f>
        <v>13333.333333333334</v>
      </c>
      <c r="O17" s="847"/>
      <c r="P17" s="847"/>
      <c r="Q17" s="845"/>
    </row>
    <row r="18" spans="2:17" x14ac:dyDescent="0.25">
      <c r="B18" s="160"/>
      <c r="C18" s="164" t="s">
        <v>160</v>
      </c>
      <c r="D18" s="271" t="s">
        <v>379</v>
      </c>
      <c r="E18" s="350"/>
      <c r="F18" s="166"/>
      <c r="G18" s="166"/>
      <c r="H18" s="257"/>
      <c r="J18" s="821" t="s">
        <v>97</v>
      </c>
      <c r="K18" s="822"/>
      <c r="L18" s="823" t="s">
        <v>384</v>
      </c>
      <c r="M18" s="851"/>
      <c r="N18" s="823"/>
      <c r="O18" s="824"/>
      <c r="P18" s="824"/>
      <c r="Q18" s="825"/>
    </row>
    <row r="19" spans="2:17" x14ac:dyDescent="0.25">
      <c r="B19" s="160"/>
      <c r="C19" s="166"/>
      <c r="D19" s="166"/>
      <c r="E19" s="166"/>
      <c r="F19" s="166"/>
      <c r="G19" s="166"/>
      <c r="H19" s="257"/>
      <c r="J19" s="821" t="s">
        <v>99</v>
      </c>
      <c r="K19" s="822"/>
      <c r="L19" s="1117" t="s">
        <v>505</v>
      </c>
      <c r="M19" s="1118"/>
      <c r="N19" s="1118"/>
      <c r="O19" s="1118"/>
      <c r="P19" s="1118"/>
      <c r="Q19" s="1119"/>
    </row>
    <row r="20" spans="2:17" ht="15.75" x14ac:dyDescent="0.25">
      <c r="B20" s="160"/>
      <c r="C20" s="920" t="s">
        <v>100</v>
      </c>
      <c r="D20" s="746"/>
      <c r="E20" s="166"/>
      <c r="F20" s="167"/>
      <c r="G20" s="166"/>
      <c r="H20" s="257"/>
      <c r="J20" s="103"/>
      <c r="K20" s="104"/>
      <c r="L20" s="104"/>
      <c r="M20" s="104"/>
      <c r="N20" s="105"/>
      <c r="O20" s="105"/>
      <c r="P20" s="105"/>
      <c r="Q20" s="106"/>
    </row>
    <row r="21" spans="2:17" x14ac:dyDescent="0.25">
      <c r="B21" s="160"/>
      <c r="C21" s="852" t="s">
        <v>82</v>
      </c>
      <c r="D21" s="853"/>
      <c r="E21" s="166"/>
      <c r="F21" s="167"/>
      <c r="G21" s="166"/>
      <c r="H21" s="257"/>
      <c r="J21" s="108" t="s">
        <v>101</v>
      </c>
      <c r="K21" s="362">
        <v>2</v>
      </c>
      <c r="L21" s="819" t="s">
        <v>102</v>
      </c>
      <c r="M21" s="820"/>
      <c r="N21" s="819" t="s">
        <v>103</v>
      </c>
      <c r="O21" s="820"/>
      <c r="P21" s="819" t="s">
        <v>104</v>
      </c>
      <c r="Q21" s="846"/>
    </row>
    <row r="22" spans="2:17" x14ac:dyDescent="0.25">
      <c r="B22" s="160"/>
      <c r="C22" s="852" t="s">
        <v>136</v>
      </c>
      <c r="D22" s="853"/>
      <c r="E22" s="166"/>
      <c r="F22" s="167"/>
      <c r="G22" s="166"/>
      <c r="H22" s="257"/>
      <c r="J22" s="838" t="s">
        <v>10</v>
      </c>
      <c r="K22" s="839"/>
      <c r="L22" s="848" t="s">
        <v>8</v>
      </c>
      <c r="M22" s="822"/>
      <c r="N22" s="848" t="s">
        <v>13</v>
      </c>
      <c r="O22" s="851"/>
      <c r="P22" s="832" t="s">
        <v>14</v>
      </c>
      <c r="Q22" s="857"/>
    </row>
    <row r="23" spans="2:17" x14ac:dyDescent="0.2">
      <c r="B23" s="160"/>
      <c r="C23" s="852">
        <v>3212589438</v>
      </c>
      <c r="D23" s="853"/>
      <c r="E23" s="166"/>
      <c r="F23" s="167"/>
      <c r="G23" s="166"/>
      <c r="H23" s="257"/>
      <c r="J23" s="948">
        <f>B5</f>
        <v>110202</v>
      </c>
      <c r="K23" s="949"/>
      <c r="L23" s="823" t="str">
        <f>C5</f>
        <v xml:space="preserve">Moneda Extranjera </v>
      </c>
      <c r="M23" s="824"/>
      <c r="N23" s="842">
        <f>D5</f>
        <v>13333.333333333334</v>
      </c>
      <c r="O23" s="843"/>
      <c r="P23" s="844"/>
      <c r="Q23" s="845"/>
    </row>
    <row r="24" spans="2:17" x14ac:dyDescent="0.2">
      <c r="B24" s="160"/>
      <c r="C24" s="904" t="s">
        <v>137</v>
      </c>
      <c r="D24" s="853"/>
      <c r="E24" s="166"/>
      <c r="F24" s="167"/>
      <c r="G24" s="168"/>
      <c r="H24" s="257"/>
      <c r="J24" s="948">
        <f>B6</f>
        <v>1102</v>
      </c>
      <c r="K24" s="949"/>
      <c r="L24" s="823" t="str">
        <f>C6</f>
        <v xml:space="preserve">Banco </v>
      </c>
      <c r="M24" s="824"/>
      <c r="N24" s="842"/>
      <c r="O24" s="843"/>
      <c r="P24" s="844">
        <f>E6</f>
        <v>13333.333333333334</v>
      </c>
      <c r="Q24" s="845"/>
    </row>
    <row r="25" spans="2:17" x14ac:dyDescent="0.2">
      <c r="B25" s="160"/>
      <c r="C25" s="167"/>
      <c r="D25" s="166"/>
      <c r="E25" s="166"/>
      <c r="F25" s="166"/>
      <c r="G25" s="166"/>
      <c r="H25" s="257"/>
      <c r="J25" s="948"/>
      <c r="K25" s="949"/>
      <c r="L25" s="823"/>
      <c r="M25" s="824"/>
      <c r="N25" s="842"/>
      <c r="O25" s="843"/>
      <c r="P25" s="842"/>
      <c r="Q25" s="825"/>
    </row>
    <row r="26" spans="2:17" x14ac:dyDescent="0.25">
      <c r="B26" s="160"/>
      <c r="C26" s="166"/>
      <c r="D26" s="166"/>
      <c r="E26" s="166"/>
      <c r="F26" s="166"/>
      <c r="G26" s="166"/>
      <c r="H26" s="257"/>
      <c r="J26" s="948"/>
      <c r="K26" s="949"/>
      <c r="L26" s="823"/>
      <c r="M26" s="824"/>
      <c r="N26" s="848"/>
      <c r="O26" s="851"/>
      <c r="P26" s="842"/>
      <c r="Q26" s="825"/>
    </row>
    <row r="27" spans="2:17" x14ac:dyDescent="0.25">
      <c r="B27" s="160"/>
      <c r="C27" s="925" t="s">
        <v>105</v>
      </c>
      <c r="D27" s="759"/>
      <c r="E27" s="759"/>
      <c r="F27" s="759"/>
      <c r="G27" s="759"/>
      <c r="H27" s="257"/>
      <c r="J27" s="948"/>
      <c r="K27" s="949"/>
      <c r="L27" s="823"/>
      <c r="M27" s="824"/>
      <c r="N27" s="848"/>
      <c r="O27" s="851"/>
      <c r="P27" s="842"/>
      <c r="Q27" s="825"/>
    </row>
    <row r="28" spans="2:17" x14ac:dyDescent="0.25">
      <c r="B28" s="160"/>
      <c r="C28" s="169" t="s">
        <v>106</v>
      </c>
      <c r="D28" s="169" t="s">
        <v>107</v>
      </c>
      <c r="E28" s="169" t="s">
        <v>108</v>
      </c>
      <c r="F28" s="169" t="s">
        <v>109</v>
      </c>
      <c r="G28" s="169" t="s">
        <v>110</v>
      </c>
      <c r="H28" s="257"/>
      <c r="J28" s="838"/>
      <c r="K28" s="839"/>
      <c r="L28" s="823"/>
      <c r="M28" s="824"/>
      <c r="N28" s="848"/>
      <c r="O28" s="851"/>
      <c r="P28" s="823"/>
      <c r="Q28" s="825"/>
    </row>
    <row r="29" spans="2:17" x14ac:dyDescent="0.25">
      <c r="B29" s="160"/>
      <c r="C29" s="170">
        <v>1</v>
      </c>
      <c r="D29" s="171" t="s">
        <v>381</v>
      </c>
      <c r="E29" s="172">
        <v>1000</v>
      </c>
      <c r="F29" s="173">
        <v>4000</v>
      </c>
      <c r="G29" s="173">
        <f>D5</f>
        <v>13333.333333333334</v>
      </c>
      <c r="H29" s="257"/>
      <c r="J29" s="838"/>
      <c r="K29" s="839"/>
      <c r="L29" s="823"/>
      <c r="M29" s="824"/>
      <c r="N29" s="848"/>
      <c r="O29" s="851"/>
      <c r="P29" s="823"/>
      <c r="Q29" s="825"/>
    </row>
    <row r="30" spans="2:17" x14ac:dyDescent="0.25">
      <c r="B30" s="160"/>
      <c r="C30" s="170"/>
      <c r="D30" s="171"/>
      <c r="E30" s="172"/>
      <c r="F30" s="174"/>
      <c r="G30" s="173"/>
      <c r="H30" s="257"/>
      <c r="J30" s="838"/>
      <c r="K30" s="839"/>
      <c r="L30" s="823"/>
      <c r="M30" s="824"/>
      <c r="N30" s="848"/>
      <c r="O30" s="851"/>
      <c r="P30" s="823"/>
      <c r="Q30" s="825"/>
    </row>
    <row r="31" spans="2:17" x14ac:dyDescent="0.25">
      <c r="B31" s="160"/>
      <c r="C31" s="170"/>
      <c r="D31" s="171"/>
      <c r="E31" s="172"/>
      <c r="F31" s="174"/>
      <c r="G31" s="173"/>
      <c r="H31" s="257"/>
      <c r="J31" s="838"/>
      <c r="K31" s="839"/>
      <c r="L31" s="823" t="s">
        <v>112</v>
      </c>
      <c r="M31" s="824"/>
      <c r="N31" s="900">
        <f>N23</f>
        <v>13333.333333333334</v>
      </c>
      <c r="O31" s="851"/>
      <c r="P31" s="900">
        <f>P24</f>
        <v>13333.333333333334</v>
      </c>
      <c r="Q31" s="917"/>
    </row>
    <row r="32" spans="2:17" x14ac:dyDescent="0.25">
      <c r="B32" s="160"/>
      <c r="C32" s="170"/>
      <c r="D32" s="171"/>
      <c r="E32" s="172"/>
      <c r="F32" s="174"/>
      <c r="G32" s="173"/>
      <c r="H32" s="257"/>
      <c r="J32" s="838"/>
      <c r="K32" s="839"/>
      <c r="L32" s="823"/>
      <c r="M32" s="824"/>
      <c r="N32" s="848"/>
      <c r="O32" s="851"/>
      <c r="P32" s="823"/>
      <c r="Q32" s="825"/>
    </row>
    <row r="33" spans="2:17" x14ac:dyDescent="0.25">
      <c r="B33" s="160"/>
      <c r="C33" s="170"/>
      <c r="D33" s="171"/>
      <c r="E33" s="172"/>
      <c r="F33" s="174"/>
      <c r="G33" s="173"/>
      <c r="H33" s="257"/>
      <c r="J33" s="831" t="s">
        <v>113</v>
      </c>
      <c r="K33" s="832"/>
      <c r="L33" s="832" t="s">
        <v>114</v>
      </c>
      <c r="M33" s="832"/>
      <c r="N33" s="832"/>
      <c r="O33" s="832" t="s">
        <v>24</v>
      </c>
      <c r="P33" s="832"/>
      <c r="Q33" s="857"/>
    </row>
    <row r="34" spans="2:17" ht="24.75" x14ac:dyDescent="0.2">
      <c r="B34" s="160"/>
      <c r="C34" s="170"/>
      <c r="D34" s="171"/>
      <c r="E34" s="172"/>
      <c r="F34" s="174"/>
      <c r="G34" s="275"/>
      <c r="H34" s="257"/>
      <c r="J34" s="879" t="s">
        <v>29</v>
      </c>
      <c r="K34" s="880"/>
      <c r="L34" s="864" t="s">
        <v>26</v>
      </c>
      <c r="M34" s="865"/>
      <c r="N34" s="866"/>
      <c r="O34" s="873"/>
      <c r="P34" s="874"/>
      <c r="Q34" s="875"/>
    </row>
    <row r="35" spans="2:17" ht="30" customHeight="1" x14ac:dyDescent="0.25">
      <c r="B35" s="160"/>
      <c r="C35" s="170"/>
      <c r="D35" s="171"/>
      <c r="E35" s="171"/>
      <c r="F35" s="276"/>
      <c r="G35" s="277">
        <f>G29+G30+G31+G32+G33</f>
        <v>13333.333333333334</v>
      </c>
      <c r="H35" s="257"/>
      <c r="J35" s="835" t="s">
        <v>115</v>
      </c>
      <c r="K35" s="836"/>
      <c r="L35" s="836"/>
      <c r="M35" s="836"/>
      <c r="N35" s="837"/>
      <c r="O35" s="876"/>
      <c r="P35" s="877"/>
      <c r="Q35" s="878"/>
    </row>
    <row r="36" spans="2:17" ht="21.75" x14ac:dyDescent="0.25">
      <c r="B36" s="160"/>
      <c r="C36" s="166"/>
      <c r="D36" s="166"/>
      <c r="E36" s="166"/>
      <c r="F36" s="166"/>
      <c r="G36" s="322"/>
      <c r="H36" s="257"/>
      <c r="J36" s="887" t="s">
        <v>26</v>
      </c>
      <c r="K36" s="888"/>
      <c r="L36" s="888"/>
      <c r="M36" s="888"/>
      <c r="N36" s="889"/>
      <c r="O36" s="118" t="s">
        <v>49</v>
      </c>
      <c r="P36" s="118" t="s">
        <v>127</v>
      </c>
      <c r="Q36" s="354" t="s">
        <v>380</v>
      </c>
    </row>
    <row r="37" spans="2:17" ht="18" x14ac:dyDescent="0.25">
      <c r="B37" s="929" t="s">
        <v>116</v>
      </c>
      <c r="C37" s="872"/>
      <c r="D37" s="175"/>
      <c r="E37" s="166"/>
      <c r="F37" s="166"/>
      <c r="G37" s="166"/>
      <c r="H37" s="257"/>
    </row>
    <row r="38" spans="2:17" x14ac:dyDescent="0.25">
      <c r="B38" s="928"/>
      <c r="C38" s="746"/>
      <c r="D38" s="350"/>
      <c r="E38" s="166"/>
      <c r="F38" s="176" t="s">
        <v>117</v>
      </c>
      <c r="G38" s="177">
        <f>G35</f>
        <v>13333.333333333334</v>
      </c>
      <c r="H38" s="257"/>
    </row>
    <row r="39" spans="2:17" x14ac:dyDescent="0.25">
      <c r="B39" s="927" t="s">
        <v>476</v>
      </c>
      <c r="C39" s="927"/>
      <c r="D39" s="350"/>
      <c r="E39" s="166"/>
      <c r="F39" s="176" t="s">
        <v>120</v>
      </c>
      <c r="G39" s="323"/>
      <c r="H39" s="257"/>
    </row>
    <row r="40" spans="2:17" x14ac:dyDescent="0.25">
      <c r="B40" s="927"/>
      <c r="C40" s="927"/>
      <c r="D40" s="350"/>
      <c r="E40" s="166"/>
      <c r="F40" s="176" t="s">
        <v>277</v>
      </c>
      <c r="G40" s="177">
        <v>0</v>
      </c>
      <c r="H40" s="257"/>
    </row>
    <row r="41" spans="2:17" x14ac:dyDescent="0.25">
      <c r="B41" s="179"/>
      <c r="C41" s="179"/>
      <c r="D41" s="179"/>
      <c r="E41" s="166"/>
      <c r="F41" s="180" t="s">
        <v>278</v>
      </c>
      <c r="G41" s="181">
        <v>0</v>
      </c>
      <c r="H41" s="257"/>
    </row>
    <row r="42" spans="2:17" x14ac:dyDescent="0.25">
      <c r="B42" s="166"/>
      <c r="C42" s="166"/>
      <c r="D42" s="166"/>
      <c r="E42" s="166"/>
      <c r="F42" s="176" t="s">
        <v>122</v>
      </c>
      <c r="G42" s="182">
        <f>G38+G39</f>
        <v>13333.333333333334</v>
      </c>
      <c r="H42" s="257"/>
    </row>
    <row r="43" spans="2:17" x14ac:dyDescent="0.2">
      <c r="B43" s="160"/>
      <c r="C43" s="166"/>
      <c r="D43" s="166"/>
      <c r="E43" s="166"/>
      <c r="F43" s="166"/>
      <c r="G43" s="166"/>
      <c r="H43" s="257"/>
    </row>
    <row r="44" spans="2:17" x14ac:dyDescent="0.2">
      <c r="B44" s="262"/>
      <c r="C44" s="263"/>
      <c r="D44" s="263"/>
      <c r="E44" s="263"/>
      <c r="F44" s="263"/>
      <c r="G44" s="263"/>
      <c r="H44" s="264"/>
    </row>
    <row r="51" spans="2:9" ht="15.75" x14ac:dyDescent="0.25">
      <c r="B51" s="869"/>
      <c r="C51" s="1111"/>
      <c r="D51" s="1111"/>
      <c r="E51" s="122"/>
      <c r="F51" s="122"/>
      <c r="G51" s="893" t="s">
        <v>483</v>
      </c>
      <c r="H51" s="893"/>
      <c r="I51" s="1110"/>
    </row>
    <row r="52" spans="2:9" x14ac:dyDescent="0.2">
      <c r="B52" s="1112"/>
      <c r="C52" s="1103"/>
      <c r="D52" s="1103"/>
      <c r="E52" s="51"/>
      <c r="F52" s="51"/>
      <c r="G52" s="51"/>
      <c r="H52" s="51"/>
      <c r="I52" s="123"/>
    </row>
    <row r="53" spans="2:9" x14ac:dyDescent="0.2">
      <c r="B53" s="829"/>
      <c r="C53" s="1104"/>
      <c r="D53" s="1104"/>
      <c r="E53" s="51"/>
      <c r="F53" s="51"/>
      <c r="G53" s="51"/>
      <c r="H53" s="51"/>
      <c r="I53" s="123"/>
    </row>
    <row r="54" spans="2:9" x14ac:dyDescent="0.2">
      <c r="B54" s="56"/>
      <c r="C54" s="51"/>
      <c r="D54" s="51"/>
      <c r="E54" s="51"/>
      <c r="F54" s="51"/>
      <c r="G54" s="51" t="s">
        <v>386</v>
      </c>
      <c r="H54" s="51"/>
      <c r="I54" s="123"/>
    </row>
    <row r="55" spans="2:9" x14ac:dyDescent="0.2">
      <c r="B55" s="56"/>
      <c r="C55" s="51"/>
      <c r="D55" s="51"/>
      <c r="E55" s="51"/>
      <c r="F55" s="51"/>
      <c r="G55" s="51"/>
      <c r="H55" s="51"/>
      <c r="I55" s="123"/>
    </row>
    <row r="56" spans="2:9" x14ac:dyDescent="0.25">
      <c r="B56" s="867" t="s">
        <v>354</v>
      </c>
      <c r="C56" s="1108"/>
      <c r="D56" s="51"/>
      <c r="E56" s="51"/>
      <c r="F56" s="51"/>
      <c r="G56" s="51"/>
      <c r="H56" s="51"/>
      <c r="I56" s="123"/>
    </row>
    <row r="57" spans="2:9" x14ac:dyDescent="0.2">
      <c r="B57" s="56"/>
      <c r="C57" s="51"/>
      <c r="D57" s="51"/>
      <c r="E57" s="51"/>
      <c r="F57" s="51"/>
      <c r="G57" s="51"/>
      <c r="H57" s="51"/>
      <c r="I57" s="123"/>
    </row>
    <row r="58" spans="2:9" x14ac:dyDescent="0.2">
      <c r="B58" s="56"/>
      <c r="C58" s="51"/>
      <c r="D58" s="51"/>
      <c r="E58" s="51"/>
      <c r="F58" s="51"/>
      <c r="G58" s="51"/>
      <c r="H58" s="51"/>
      <c r="I58" s="123"/>
    </row>
    <row r="59" spans="2:9" x14ac:dyDescent="0.25">
      <c r="B59" s="862" t="s">
        <v>123</v>
      </c>
      <c r="C59" s="863"/>
      <c r="D59" s="830" t="s">
        <v>383</v>
      </c>
      <c r="E59" s="830"/>
      <c r="F59" s="830"/>
      <c r="G59" s="830"/>
      <c r="H59" s="830"/>
      <c r="I59" s="123"/>
    </row>
    <row r="60" spans="2:9" x14ac:dyDescent="0.2">
      <c r="B60" s="56"/>
      <c r="C60" s="51"/>
      <c r="D60" s="51"/>
      <c r="E60" s="51"/>
      <c r="F60" s="51"/>
      <c r="G60" s="51"/>
      <c r="H60" s="51"/>
      <c r="I60" s="123"/>
    </row>
    <row r="61" spans="2:9" x14ac:dyDescent="0.25">
      <c r="B61" s="862" t="s">
        <v>125</v>
      </c>
      <c r="C61" s="863"/>
      <c r="D61" s="868">
        <f>G42</f>
        <v>13333.333333333334</v>
      </c>
      <c r="E61" s="868"/>
      <c r="F61" s="868"/>
      <c r="G61" s="868"/>
      <c r="H61" s="868"/>
      <c r="I61" s="123"/>
    </row>
    <row r="62" spans="2:9" x14ac:dyDescent="0.2">
      <c r="B62" s="56"/>
      <c r="C62" s="51"/>
      <c r="D62" s="51"/>
      <c r="E62" s="51"/>
      <c r="F62" s="51"/>
      <c r="G62" s="51"/>
      <c r="H62" s="51"/>
      <c r="I62" s="123"/>
    </row>
    <row r="63" spans="2:9" x14ac:dyDescent="0.2">
      <c r="B63" s="56"/>
      <c r="C63" s="51"/>
      <c r="D63" s="51"/>
      <c r="E63" s="51"/>
      <c r="F63" s="51"/>
      <c r="G63" s="51"/>
      <c r="H63" s="51"/>
      <c r="I63" s="123"/>
    </row>
    <row r="64" spans="2:9" x14ac:dyDescent="0.2">
      <c r="B64" s="56"/>
      <c r="C64" s="51"/>
      <c r="D64" s="51"/>
      <c r="E64" s="51"/>
      <c r="F64" s="51"/>
      <c r="G64" s="51"/>
      <c r="H64" s="51"/>
      <c r="I64" s="123"/>
    </row>
    <row r="65" spans="2:9" x14ac:dyDescent="0.2">
      <c r="B65" s="56"/>
      <c r="C65" s="51"/>
      <c r="D65" s="51"/>
      <c r="E65" s="51"/>
      <c r="F65" s="898" t="s">
        <v>26</v>
      </c>
      <c r="G65" s="898"/>
      <c r="H65" s="898"/>
      <c r="I65" s="123"/>
    </row>
    <row r="66" spans="2:9" x14ac:dyDescent="0.2">
      <c r="B66" s="56"/>
      <c r="C66" s="51"/>
      <c r="D66" s="51"/>
      <c r="E66" s="51"/>
      <c r="F66" s="899"/>
      <c r="G66" s="899"/>
      <c r="H66" s="899"/>
      <c r="I66" s="123"/>
    </row>
    <row r="67" spans="2:9" x14ac:dyDescent="0.25">
      <c r="B67" s="56"/>
      <c r="C67" s="51"/>
      <c r="D67" s="51"/>
      <c r="E67" s="51"/>
      <c r="F67" s="1109" t="s">
        <v>51</v>
      </c>
      <c r="G67" s="1109"/>
      <c r="H67" s="1109"/>
      <c r="I67" s="123"/>
    </row>
    <row r="68" spans="2:9" x14ac:dyDescent="0.2">
      <c r="B68" s="56"/>
      <c r="C68" s="51"/>
      <c r="D68" s="51"/>
      <c r="E68" s="51"/>
      <c r="F68" s="51"/>
      <c r="G68" s="51"/>
      <c r="H68" s="51"/>
      <c r="I68" s="123"/>
    </row>
    <row r="69" spans="2:9" x14ac:dyDescent="0.25">
      <c r="B69" s="148"/>
      <c r="C69" s="149"/>
      <c r="D69" s="149"/>
      <c r="E69" s="149"/>
      <c r="F69" s="149"/>
      <c r="G69" s="149"/>
      <c r="H69" s="149"/>
      <c r="I69" s="150"/>
    </row>
  </sheetData>
  <mergeCells count="89">
    <mergeCell ref="B2:G2"/>
    <mergeCell ref="J10:Q10"/>
    <mergeCell ref="J22:K22"/>
    <mergeCell ref="P23:Q23"/>
    <mergeCell ref="P21:Q21"/>
    <mergeCell ref="N22:O22"/>
    <mergeCell ref="L23:M23"/>
    <mergeCell ref="N23:O23"/>
    <mergeCell ref="C21:D21"/>
    <mergeCell ref="B11:D12"/>
    <mergeCell ref="N12:Q13"/>
    <mergeCell ref="L21:M21"/>
    <mergeCell ref="N14:P14"/>
    <mergeCell ref="C20:D20"/>
    <mergeCell ref="N21:O21"/>
    <mergeCell ref="C22:D22"/>
    <mergeCell ref="L19:Q19"/>
    <mergeCell ref="L22:M22"/>
    <mergeCell ref="N18:Q18"/>
    <mergeCell ref="K16:L16"/>
    <mergeCell ref="N17:Q17"/>
    <mergeCell ref="C14:D14"/>
    <mergeCell ref="J18:K18"/>
    <mergeCell ref="J17:K17"/>
    <mergeCell ref="L17:M17"/>
    <mergeCell ref="L18:M18"/>
    <mergeCell ref="N30:O30"/>
    <mergeCell ref="L31:M31"/>
    <mergeCell ref="N31:O31"/>
    <mergeCell ref="B37:C37"/>
    <mergeCell ref="O34:Q35"/>
    <mergeCell ref="J35:N35"/>
    <mergeCell ref="L34:N34"/>
    <mergeCell ref="J34:K34"/>
    <mergeCell ref="J36:N36"/>
    <mergeCell ref="N26:O26"/>
    <mergeCell ref="N27:O27"/>
    <mergeCell ref="L25:M25"/>
    <mergeCell ref="L27:M27"/>
    <mergeCell ref="P25:Q25"/>
    <mergeCell ref="N25:O25"/>
    <mergeCell ref="P28:Q28"/>
    <mergeCell ref="L32:M32"/>
    <mergeCell ref="J29:K29"/>
    <mergeCell ref="P32:Q32"/>
    <mergeCell ref="O33:Q33"/>
    <mergeCell ref="N29:O29"/>
    <mergeCell ref="J33:K33"/>
    <mergeCell ref="J32:K32"/>
    <mergeCell ref="L30:M30"/>
    <mergeCell ref="L33:N33"/>
    <mergeCell ref="L28:M28"/>
    <mergeCell ref="N32:O32"/>
    <mergeCell ref="J28:K28"/>
    <mergeCell ref="N28:O28"/>
    <mergeCell ref="L29:M29"/>
    <mergeCell ref="P29:Q29"/>
    <mergeCell ref="F67:H67"/>
    <mergeCell ref="B39:C40"/>
    <mergeCell ref="P31:Q31"/>
    <mergeCell ref="J30:K30"/>
    <mergeCell ref="B51:D52"/>
    <mergeCell ref="B53:D53"/>
    <mergeCell ref="B56:C56"/>
    <mergeCell ref="B59:C59"/>
    <mergeCell ref="B61:C61"/>
    <mergeCell ref="P30:Q30"/>
    <mergeCell ref="J31:K31"/>
    <mergeCell ref="G51:I51"/>
    <mergeCell ref="D59:H59"/>
    <mergeCell ref="D61:H61"/>
    <mergeCell ref="F65:H66"/>
    <mergeCell ref="B38:C38"/>
    <mergeCell ref="J27:K27"/>
    <mergeCell ref="J19:K19"/>
    <mergeCell ref="P22:Q22"/>
    <mergeCell ref="J25:K25"/>
    <mergeCell ref="C23:D23"/>
    <mergeCell ref="C24:D24"/>
    <mergeCell ref="J23:K23"/>
    <mergeCell ref="J26:K26"/>
    <mergeCell ref="P24:Q24"/>
    <mergeCell ref="C27:G27"/>
    <mergeCell ref="J24:K24"/>
    <mergeCell ref="P26:Q26"/>
    <mergeCell ref="P27:Q27"/>
    <mergeCell ref="L24:M24"/>
    <mergeCell ref="N24:O24"/>
    <mergeCell ref="L26:M26"/>
  </mergeCells>
  <hyperlinks>
    <hyperlink ref="D18" r:id="rId1"/>
    <hyperlink ref="C24" r:id="rId2"/>
  </hyperlinks>
  <pageMargins left="0.7" right="0.7" top="0.75" bottom="0.75" header="0.3" footer="0.3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B2:Q69"/>
  <sheetViews>
    <sheetView zoomScale="58" workbookViewId="0">
      <selection activeCell="G7" sqref="G7"/>
    </sheetView>
  </sheetViews>
  <sheetFormatPr baseColWidth="10" defaultColWidth="9" defaultRowHeight="15" x14ac:dyDescent="0.25"/>
  <cols>
    <col min="1" max="1" width="10" customWidth="1"/>
    <col min="2" max="3" width="18.140625" customWidth="1"/>
    <col min="4" max="4" width="22.7109375" customWidth="1"/>
    <col min="5" max="5" width="28.7109375" customWidth="1"/>
    <col min="6" max="6" width="22.5703125" customWidth="1"/>
    <col min="7" max="7" width="32.5703125" customWidth="1"/>
    <col min="8" max="9" width="10"/>
    <col min="10" max="12" width="18.140625" customWidth="1"/>
    <col min="13" max="13" width="26.5703125" customWidth="1"/>
    <col min="14" max="17" width="18.140625" customWidth="1"/>
    <col min="18" max="256" width="10" customWidth="1"/>
  </cols>
  <sheetData>
    <row r="2" spans="2:17" x14ac:dyDescent="0.2">
      <c r="B2" s="1107" t="s">
        <v>477</v>
      </c>
      <c r="C2" s="1107"/>
      <c r="D2" s="1107"/>
      <c r="E2" s="1107"/>
      <c r="F2" s="1107"/>
      <c r="G2" s="1107"/>
      <c r="H2" s="30"/>
      <c r="I2" s="30"/>
    </row>
    <row r="3" spans="2:17" x14ac:dyDescent="0.2">
      <c r="B3" s="30"/>
      <c r="C3" s="30"/>
      <c r="D3" s="30"/>
      <c r="E3" s="30"/>
      <c r="F3" s="30"/>
      <c r="G3" s="30"/>
      <c r="H3" s="30"/>
      <c r="I3" s="30"/>
    </row>
    <row r="4" spans="2:17" x14ac:dyDescent="0.2">
      <c r="B4" s="24" t="s">
        <v>10</v>
      </c>
      <c r="C4" s="24" t="s">
        <v>53</v>
      </c>
      <c r="D4" s="24" t="s">
        <v>13</v>
      </c>
      <c r="E4" s="24" t="s">
        <v>14</v>
      </c>
      <c r="F4" s="30"/>
      <c r="G4" s="30"/>
      <c r="H4" s="24" t="s">
        <v>478</v>
      </c>
      <c r="I4" s="30">
        <f>1000*400</f>
        <v>400000</v>
      </c>
    </row>
    <row r="5" spans="2:17" ht="16.5" customHeight="1" x14ac:dyDescent="0.2">
      <c r="B5" s="334">
        <v>110202</v>
      </c>
      <c r="C5" s="347" t="s">
        <v>372</v>
      </c>
      <c r="D5" s="335">
        <f>I6</f>
        <v>1333.3333333333333</v>
      </c>
      <c r="E5" s="335"/>
      <c r="F5" s="30"/>
      <c r="G5" s="30"/>
      <c r="H5" s="457" t="s">
        <v>479</v>
      </c>
      <c r="I5" s="458">
        <f>I4*2%</f>
        <v>8000</v>
      </c>
    </row>
    <row r="6" spans="2:17" x14ac:dyDescent="0.2">
      <c r="B6" s="334">
        <v>1102</v>
      </c>
      <c r="C6" s="334" t="s">
        <v>373</v>
      </c>
      <c r="D6" s="335"/>
      <c r="E6" s="335">
        <f>I6</f>
        <v>1333.3333333333333</v>
      </c>
      <c r="F6" s="30"/>
      <c r="G6" s="459"/>
      <c r="H6" s="457" t="s">
        <v>475</v>
      </c>
      <c r="I6" s="458">
        <f>I5/6</f>
        <v>1333.3333333333333</v>
      </c>
    </row>
    <row r="7" spans="2:17" x14ac:dyDescent="0.25">
      <c r="B7" s="334"/>
      <c r="C7" s="339" t="s">
        <v>139</v>
      </c>
      <c r="D7" s="340">
        <f>D5+D6</f>
        <v>1333.3333333333333</v>
      </c>
      <c r="E7" s="340">
        <f>E6</f>
        <v>1333.3333333333333</v>
      </c>
      <c r="F7" s="30"/>
      <c r="G7" s="30"/>
      <c r="H7" s="30"/>
      <c r="I7" s="30"/>
    </row>
    <row r="10" spans="2:17" ht="33.75" x14ac:dyDescent="0.25">
      <c r="B10" s="152"/>
      <c r="C10" s="153"/>
      <c r="D10" s="153"/>
      <c r="E10" s="153"/>
      <c r="F10" s="153"/>
      <c r="G10" s="153"/>
      <c r="H10" s="154"/>
      <c r="J10" s="901" t="s">
        <v>82</v>
      </c>
      <c r="K10" s="902"/>
      <c r="L10" s="902"/>
      <c r="M10" s="902"/>
      <c r="N10" s="902"/>
      <c r="O10" s="902"/>
      <c r="P10" s="902"/>
      <c r="Q10" s="903"/>
    </row>
    <row r="11" spans="2:17" x14ac:dyDescent="0.25">
      <c r="B11" s="918"/>
      <c r="C11" s="919"/>
      <c r="D11" s="919"/>
      <c r="E11" s="155"/>
      <c r="F11" s="155"/>
      <c r="G11" s="155"/>
      <c r="H11" s="156"/>
      <c r="J11" s="77"/>
      <c r="K11" s="78"/>
      <c r="L11" s="78"/>
      <c r="M11" s="78"/>
      <c r="N11" s="78"/>
      <c r="O11" s="78"/>
      <c r="P11" s="78"/>
      <c r="Q11" s="79"/>
    </row>
    <row r="12" spans="2:17" x14ac:dyDescent="0.25">
      <c r="B12" s="918"/>
      <c r="C12" s="919"/>
      <c r="D12" s="919"/>
      <c r="E12" s="155"/>
      <c r="F12" s="155"/>
      <c r="G12" s="155"/>
      <c r="H12" s="156"/>
      <c r="J12" s="82"/>
      <c r="K12" s="83"/>
      <c r="L12" s="83"/>
      <c r="M12" s="83"/>
      <c r="N12" s="840" t="s">
        <v>88</v>
      </c>
      <c r="O12" s="840"/>
      <c r="P12" s="840"/>
      <c r="Q12" s="841"/>
    </row>
    <row r="13" spans="2:17" ht="30" x14ac:dyDescent="0.45">
      <c r="B13" s="157"/>
      <c r="C13" s="158"/>
      <c r="D13" s="158"/>
      <c r="E13" s="159"/>
      <c r="F13" s="159"/>
      <c r="G13" s="159"/>
      <c r="H13" s="156"/>
      <c r="J13" s="82"/>
      <c r="K13" s="83"/>
      <c r="L13" s="83"/>
      <c r="M13" s="83"/>
      <c r="N13" s="840"/>
      <c r="O13" s="840"/>
      <c r="P13" s="840"/>
      <c r="Q13" s="841"/>
    </row>
    <row r="14" spans="2:17" ht="27.75" x14ac:dyDescent="0.4">
      <c r="B14" s="160"/>
      <c r="C14" s="956"/>
      <c r="D14" s="746"/>
      <c r="E14" s="159"/>
      <c r="F14" s="159"/>
      <c r="G14" s="159"/>
      <c r="H14" s="257"/>
      <c r="J14" s="82"/>
      <c r="K14" s="83"/>
      <c r="L14" s="83"/>
      <c r="M14" s="83"/>
      <c r="N14" s="860" t="s">
        <v>89</v>
      </c>
      <c r="O14" s="836"/>
      <c r="P14" s="837"/>
      <c r="Q14" s="359">
        <v>16</v>
      </c>
    </row>
    <row r="15" spans="2:17" x14ac:dyDescent="0.25">
      <c r="B15" s="160"/>
      <c r="C15" s="161" t="s">
        <v>178</v>
      </c>
      <c r="D15" s="349" t="s">
        <v>380</v>
      </c>
      <c r="E15" s="350"/>
      <c r="F15" s="162" t="s">
        <v>3</v>
      </c>
      <c r="G15" s="163">
        <v>44552</v>
      </c>
      <c r="H15" s="257"/>
      <c r="J15" s="82"/>
      <c r="K15" s="83"/>
      <c r="L15" s="83"/>
      <c r="M15" s="83"/>
      <c r="N15" s="83"/>
      <c r="O15" s="83"/>
      <c r="P15" s="83"/>
      <c r="Q15" s="90"/>
    </row>
    <row r="16" spans="2:17" x14ac:dyDescent="0.25">
      <c r="B16" s="160"/>
      <c r="C16" s="164" t="s">
        <v>158</v>
      </c>
      <c r="D16" s="349" t="s">
        <v>378</v>
      </c>
      <c r="E16" s="350"/>
      <c r="F16" s="162" t="s">
        <v>144</v>
      </c>
      <c r="G16" s="165">
        <v>3</v>
      </c>
      <c r="H16" s="257"/>
      <c r="J16" s="360" t="s">
        <v>1</v>
      </c>
      <c r="K16" s="823" t="s">
        <v>2</v>
      </c>
      <c r="L16" s="843"/>
      <c r="M16" s="361" t="s">
        <v>3</v>
      </c>
      <c r="N16" s="362">
        <v>22</v>
      </c>
      <c r="O16" s="362">
        <v>12</v>
      </c>
      <c r="P16" s="362">
        <v>2021</v>
      </c>
      <c r="Q16" s="98" t="s">
        <v>348</v>
      </c>
    </row>
    <row r="17" spans="2:17" x14ac:dyDescent="0.25">
      <c r="B17" s="160"/>
      <c r="C17" s="161" t="s">
        <v>179</v>
      </c>
      <c r="D17" s="349" t="s">
        <v>377</v>
      </c>
      <c r="E17" s="350"/>
      <c r="F17" s="166"/>
      <c r="G17" s="166"/>
      <c r="H17" s="257"/>
      <c r="J17" s="821" t="s">
        <v>95</v>
      </c>
      <c r="K17" s="822"/>
      <c r="L17" s="823" t="s">
        <v>383</v>
      </c>
      <c r="M17" s="843"/>
      <c r="N17" s="844">
        <f>I6</f>
        <v>1333.3333333333333</v>
      </c>
      <c r="O17" s="847"/>
      <c r="P17" s="847"/>
      <c r="Q17" s="845"/>
    </row>
    <row r="18" spans="2:17" x14ac:dyDescent="0.25">
      <c r="B18" s="160"/>
      <c r="C18" s="164" t="s">
        <v>160</v>
      </c>
      <c r="D18" s="271" t="s">
        <v>379</v>
      </c>
      <c r="E18" s="350"/>
      <c r="F18" s="166"/>
      <c r="G18" s="166"/>
      <c r="H18" s="257"/>
      <c r="J18" s="821" t="s">
        <v>97</v>
      </c>
      <c r="K18" s="822"/>
      <c r="L18" s="823" t="s">
        <v>384</v>
      </c>
      <c r="M18" s="851"/>
      <c r="N18" s="823"/>
      <c r="O18" s="824"/>
      <c r="P18" s="824"/>
      <c r="Q18" s="825"/>
    </row>
    <row r="19" spans="2:17" x14ac:dyDescent="0.25">
      <c r="B19" s="160"/>
      <c r="C19" s="166"/>
      <c r="D19" s="166"/>
      <c r="E19" s="166"/>
      <c r="F19" s="166"/>
      <c r="G19" s="166"/>
      <c r="H19" s="257"/>
      <c r="J19" s="821" t="s">
        <v>99</v>
      </c>
      <c r="K19" s="822"/>
      <c r="L19" s="1117" t="s">
        <v>593</v>
      </c>
      <c r="M19" s="1118"/>
      <c r="N19" s="1118"/>
      <c r="O19" s="1118"/>
      <c r="P19" s="1118"/>
      <c r="Q19" s="1119"/>
    </row>
    <row r="20" spans="2:17" ht="15.75" x14ac:dyDescent="0.25">
      <c r="B20" s="160"/>
      <c r="C20" s="920" t="s">
        <v>100</v>
      </c>
      <c r="D20" s="746"/>
      <c r="E20" s="166"/>
      <c r="F20" s="167"/>
      <c r="G20" s="166"/>
      <c r="H20" s="257"/>
      <c r="J20" s="103"/>
      <c r="K20" s="104"/>
      <c r="L20" s="104"/>
      <c r="M20" s="104"/>
      <c r="N20" s="105"/>
      <c r="O20" s="105"/>
      <c r="P20" s="105"/>
      <c r="Q20" s="106"/>
    </row>
    <row r="21" spans="2:17" x14ac:dyDescent="0.25">
      <c r="B21" s="160"/>
      <c r="C21" s="852" t="s">
        <v>82</v>
      </c>
      <c r="D21" s="853"/>
      <c r="E21" s="166"/>
      <c r="F21" s="167"/>
      <c r="G21" s="166"/>
      <c r="H21" s="257"/>
      <c r="J21" s="108" t="s">
        <v>101</v>
      </c>
      <c r="K21" s="362">
        <v>3</v>
      </c>
      <c r="L21" s="819" t="s">
        <v>102</v>
      </c>
      <c r="M21" s="820"/>
      <c r="N21" s="819" t="s">
        <v>103</v>
      </c>
      <c r="O21" s="820"/>
      <c r="P21" s="819" t="s">
        <v>104</v>
      </c>
      <c r="Q21" s="846"/>
    </row>
    <row r="22" spans="2:17" x14ac:dyDescent="0.25">
      <c r="B22" s="160"/>
      <c r="C22" s="852" t="s">
        <v>136</v>
      </c>
      <c r="D22" s="853"/>
      <c r="E22" s="166"/>
      <c r="F22" s="167"/>
      <c r="G22" s="166"/>
      <c r="H22" s="257"/>
      <c r="J22" s="838" t="s">
        <v>10</v>
      </c>
      <c r="K22" s="839"/>
      <c r="L22" s="848" t="s">
        <v>8</v>
      </c>
      <c r="M22" s="822"/>
      <c r="N22" s="848" t="s">
        <v>13</v>
      </c>
      <c r="O22" s="851"/>
      <c r="P22" s="832" t="s">
        <v>14</v>
      </c>
      <c r="Q22" s="857"/>
    </row>
    <row r="23" spans="2:17" x14ac:dyDescent="0.2">
      <c r="B23" s="160"/>
      <c r="C23" s="852">
        <v>3212589438</v>
      </c>
      <c r="D23" s="853"/>
      <c r="E23" s="166"/>
      <c r="F23" s="167"/>
      <c r="G23" s="166"/>
      <c r="H23" s="257"/>
      <c r="J23" s="948">
        <f>B5</f>
        <v>110202</v>
      </c>
      <c r="K23" s="949"/>
      <c r="L23" s="823" t="str">
        <f>C5</f>
        <v xml:space="preserve">Moneda Extranjera </v>
      </c>
      <c r="M23" s="824"/>
      <c r="N23" s="842">
        <f>D5</f>
        <v>1333.3333333333333</v>
      </c>
      <c r="O23" s="843"/>
      <c r="P23" s="844"/>
      <c r="Q23" s="845"/>
    </row>
    <row r="24" spans="2:17" x14ac:dyDescent="0.2">
      <c r="B24" s="160"/>
      <c r="C24" s="904" t="s">
        <v>137</v>
      </c>
      <c r="D24" s="853"/>
      <c r="E24" s="166"/>
      <c r="F24" s="167"/>
      <c r="G24" s="168"/>
      <c r="H24" s="257"/>
      <c r="J24" s="948">
        <f>B6</f>
        <v>1102</v>
      </c>
      <c r="K24" s="949"/>
      <c r="L24" s="823" t="str">
        <f>C6</f>
        <v xml:space="preserve">Banco </v>
      </c>
      <c r="M24" s="824"/>
      <c r="N24" s="842"/>
      <c r="O24" s="843"/>
      <c r="P24" s="844">
        <f>E6</f>
        <v>1333.3333333333333</v>
      </c>
      <c r="Q24" s="845"/>
    </row>
    <row r="25" spans="2:17" x14ac:dyDescent="0.2">
      <c r="B25" s="160"/>
      <c r="C25" s="167"/>
      <c r="D25" s="166"/>
      <c r="E25" s="166"/>
      <c r="F25" s="166"/>
      <c r="G25" s="166"/>
      <c r="H25" s="257"/>
      <c r="J25" s="948"/>
      <c r="K25" s="949"/>
      <c r="L25" s="823"/>
      <c r="M25" s="824"/>
      <c r="N25" s="842"/>
      <c r="O25" s="843"/>
      <c r="P25" s="842"/>
      <c r="Q25" s="825"/>
    </row>
    <row r="26" spans="2:17" x14ac:dyDescent="0.25">
      <c r="B26" s="160"/>
      <c r="C26" s="166"/>
      <c r="D26" s="166"/>
      <c r="E26" s="166"/>
      <c r="F26" s="166"/>
      <c r="G26" s="166"/>
      <c r="H26" s="257"/>
      <c r="J26" s="948"/>
      <c r="K26" s="949"/>
      <c r="L26" s="823"/>
      <c r="M26" s="824"/>
      <c r="N26" s="848"/>
      <c r="O26" s="851"/>
      <c r="P26" s="842"/>
      <c r="Q26" s="825"/>
    </row>
    <row r="27" spans="2:17" x14ac:dyDescent="0.25">
      <c r="B27" s="160"/>
      <c r="C27" s="925" t="s">
        <v>105</v>
      </c>
      <c r="D27" s="759"/>
      <c r="E27" s="759"/>
      <c r="F27" s="759"/>
      <c r="G27" s="759"/>
      <c r="H27" s="257"/>
      <c r="J27" s="948"/>
      <c r="K27" s="949"/>
      <c r="L27" s="823"/>
      <c r="M27" s="824"/>
      <c r="N27" s="848"/>
      <c r="O27" s="851"/>
      <c r="P27" s="842"/>
      <c r="Q27" s="825"/>
    </row>
    <row r="28" spans="2:17" x14ac:dyDescent="0.25">
      <c r="B28" s="160"/>
      <c r="C28" s="169" t="s">
        <v>106</v>
      </c>
      <c r="D28" s="169" t="s">
        <v>107</v>
      </c>
      <c r="E28" s="169" t="s">
        <v>108</v>
      </c>
      <c r="F28" s="169" t="s">
        <v>109</v>
      </c>
      <c r="G28" s="169" t="s">
        <v>110</v>
      </c>
      <c r="H28" s="257"/>
      <c r="J28" s="838"/>
      <c r="K28" s="839"/>
      <c r="L28" s="823"/>
      <c r="M28" s="824"/>
      <c r="N28" s="848"/>
      <c r="O28" s="851"/>
      <c r="P28" s="823"/>
      <c r="Q28" s="825"/>
    </row>
    <row r="29" spans="2:17" x14ac:dyDescent="0.25">
      <c r="B29" s="160"/>
      <c r="C29" s="170">
        <v>1</v>
      </c>
      <c r="D29" s="171" t="s">
        <v>381</v>
      </c>
      <c r="E29" s="172">
        <v>1000</v>
      </c>
      <c r="F29" s="173">
        <v>400</v>
      </c>
      <c r="G29" s="173">
        <f>D5</f>
        <v>1333.3333333333333</v>
      </c>
      <c r="H29" s="257"/>
      <c r="J29" s="838"/>
      <c r="K29" s="839"/>
      <c r="L29" s="823"/>
      <c r="M29" s="824"/>
      <c r="N29" s="848"/>
      <c r="O29" s="851"/>
      <c r="P29" s="823"/>
      <c r="Q29" s="825"/>
    </row>
    <row r="30" spans="2:17" x14ac:dyDescent="0.25">
      <c r="B30" s="160"/>
      <c r="C30" s="170"/>
      <c r="D30" s="171"/>
      <c r="E30" s="172"/>
      <c r="F30" s="174"/>
      <c r="G30" s="173"/>
      <c r="H30" s="257"/>
      <c r="J30" s="838"/>
      <c r="K30" s="839"/>
      <c r="L30" s="823"/>
      <c r="M30" s="824"/>
      <c r="N30" s="848"/>
      <c r="O30" s="851"/>
      <c r="P30" s="823"/>
      <c r="Q30" s="825"/>
    </row>
    <row r="31" spans="2:17" x14ac:dyDescent="0.25">
      <c r="B31" s="160"/>
      <c r="C31" s="170"/>
      <c r="D31" s="171"/>
      <c r="E31" s="172"/>
      <c r="F31" s="174"/>
      <c r="G31" s="173"/>
      <c r="H31" s="257"/>
      <c r="J31" s="838"/>
      <c r="K31" s="839"/>
      <c r="L31" s="823" t="s">
        <v>112</v>
      </c>
      <c r="M31" s="824"/>
      <c r="N31" s="900">
        <f>N23</f>
        <v>1333.3333333333333</v>
      </c>
      <c r="O31" s="851"/>
      <c r="P31" s="900">
        <f>P24</f>
        <v>1333.3333333333333</v>
      </c>
      <c r="Q31" s="917"/>
    </row>
    <row r="32" spans="2:17" x14ac:dyDescent="0.25">
      <c r="B32" s="160"/>
      <c r="C32" s="170"/>
      <c r="D32" s="171"/>
      <c r="E32" s="172"/>
      <c r="F32" s="174"/>
      <c r="G32" s="173"/>
      <c r="H32" s="257"/>
      <c r="J32" s="838"/>
      <c r="K32" s="839"/>
      <c r="L32" s="823"/>
      <c r="M32" s="824"/>
      <c r="N32" s="848"/>
      <c r="O32" s="851"/>
      <c r="P32" s="823"/>
      <c r="Q32" s="825"/>
    </row>
    <row r="33" spans="2:17" x14ac:dyDescent="0.25">
      <c r="B33" s="160"/>
      <c r="C33" s="170"/>
      <c r="D33" s="171"/>
      <c r="E33" s="172"/>
      <c r="F33" s="174"/>
      <c r="G33" s="173"/>
      <c r="H33" s="257"/>
      <c r="J33" s="831" t="s">
        <v>113</v>
      </c>
      <c r="K33" s="832"/>
      <c r="L33" s="832" t="s">
        <v>114</v>
      </c>
      <c r="M33" s="832"/>
      <c r="N33" s="832"/>
      <c r="O33" s="832" t="s">
        <v>24</v>
      </c>
      <c r="P33" s="832"/>
      <c r="Q33" s="857"/>
    </row>
    <row r="34" spans="2:17" ht="24.75" x14ac:dyDescent="0.2">
      <c r="B34" s="160"/>
      <c r="C34" s="170"/>
      <c r="D34" s="171"/>
      <c r="E34" s="172"/>
      <c r="F34" s="174"/>
      <c r="G34" s="275"/>
      <c r="H34" s="257"/>
      <c r="J34" s="879" t="s">
        <v>29</v>
      </c>
      <c r="K34" s="880"/>
      <c r="L34" s="864" t="s">
        <v>26</v>
      </c>
      <c r="M34" s="865"/>
      <c r="N34" s="866"/>
      <c r="O34" s="873"/>
      <c r="P34" s="874"/>
      <c r="Q34" s="875"/>
    </row>
    <row r="35" spans="2:17" ht="30" customHeight="1" x14ac:dyDescent="0.25">
      <c r="B35" s="160"/>
      <c r="C35" s="170"/>
      <c r="D35" s="171"/>
      <c r="E35" s="171"/>
      <c r="F35" s="276"/>
      <c r="G35" s="277">
        <f>G29+G30+G31+G32+G33</f>
        <v>1333.3333333333333</v>
      </c>
      <c r="H35" s="257"/>
      <c r="J35" s="835" t="s">
        <v>115</v>
      </c>
      <c r="K35" s="836"/>
      <c r="L35" s="836"/>
      <c r="M35" s="836"/>
      <c r="N35" s="837"/>
      <c r="O35" s="876"/>
      <c r="P35" s="877"/>
      <c r="Q35" s="878"/>
    </row>
    <row r="36" spans="2:17" ht="21.75" x14ac:dyDescent="0.25">
      <c r="B36" s="160"/>
      <c r="C36" s="166"/>
      <c r="D36" s="166"/>
      <c r="E36" s="166"/>
      <c r="F36" s="166"/>
      <c r="G36" s="322"/>
      <c r="H36" s="257"/>
      <c r="J36" s="887" t="s">
        <v>26</v>
      </c>
      <c r="K36" s="888"/>
      <c r="L36" s="888"/>
      <c r="M36" s="888"/>
      <c r="N36" s="889"/>
      <c r="O36" s="118" t="s">
        <v>49</v>
      </c>
      <c r="P36" s="118" t="s">
        <v>127</v>
      </c>
      <c r="Q36" s="354" t="s">
        <v>380</v>
      </c>
    </row>
    <row r="37" spans="2:17" ht="18" x14ac:dyDescent="0.25">
      <c r="B37" s="929" t="s">
        <v>116</v>
      </c>
      <c r="C37" s="872"/>
      <c r="D37" s="175"/>
      <c r="E37" s="166"/>
      <c r="F37" s="166"/>
      <c r="G37" s="166"/>
      <c r="H37" s="257"/>
    </row>
    <row r="38" spans="2:17" x14ac:dyDescent="0.25">
      <c r="B38" s="928"/>
      <c r="C38" s="746"/>
      <c r="D38" s="350"/>
      <c r="E38" s="166"/>
      <c r="F38" s="176" t="s">
        <v>117</v>
      </c>
      <c r="G38" s="177">
        <f>G35</f>
        <v>1333.3333333333333</v>
      </c>
      <c r="H38" s="257"/>
    </row>
    <row r="39" spans="2:17" x14ac:dyDescent="0.25">
      <c r="B39" s="927" t="s">
        <v>481</v>
      </c>
      <c r="C39" s="927"/>
      <c r="D39" s="350"/>
      <c r="E39" s="166"/>
      <c r="F39" s="176" t="s">
        <v>120</v>
      </c>
      <c r="G39" s="323"/>
      <c r="H39" s="257"/>
    </row>
    <row r="40" spans="2:17" x14ac:dyDescent="0.25">
      <c r="B40" s="927"/>
      <c r="C40" s="927"/>
      <c r="D40" s="350"/>
      <c r="E40" s="166"/>
      <c r="F40" s="176" t="s">
        <v>277</v>
      </c>
      <c r="G40" s="177">
        <v>0</v>
      </c>
      <c r="H40" s="257"/>
    </row>
    <row r="41" spans="2:17" x14ac:dyDescent="0.25">
      <c r="B41" s="179"/>
      <c r="C41" s="179"/>
      <c r="D41" s="179"/>
      <c r="E41" s="166"/>
      <c r="F41" s="180" t="s">
        <v>278</v>
      </c>
      <c r="G41" s="181">
        <v>0</v>
      </c>
      <c r="H41" s="257"/>
    </row>
    <row r="42" spans="2:17" x14ac:dyDescent="0.25">
      <c r="B42" s="166"/>
      <c r="C42" s="166"/>
      <c r="D42" s="166"/>
      <c r="E42" s="166"/>
      <c r="F42" s="176" t="s">
        <v>122</v>
      </c>
      <c r="G42" s="182">
        <f>G38+G39</f>
        <v>1333.3333333333333</v>
      </c>
      <c r="H42" s="257"/>
    </row>
    <row r="43" spans="2:17" x14ac:dyDescent="0.2">
      <c r="B43" s="160"/>
      <c r="C43" s="166"/>
      <c r="D43" s="166"/>
      <c r="E43" s="166"/>
      <c r="F43" s="166"/>
      <c r="G43" s="166"/>
      <c r="H43" s="257"/>
    </row>
    <row r="44" spans="2:17" x14ac:dyDescent="0.2">
      <c r="B44" s="262"/>
      <c r="C44" s="263"/>
      <c r="D44" s="263"/>
      <c r="E44" s="263"/>
      <c r="F44" s="263"/>
      <c r="G44" s="263"/>
      <c r="H44" s="264"/>
    </row>
    <row r="51" spans="2:9" ht="15.75" x14ac:dyDescent="0.25">
      <c r="B51" s="869"/>
      <c r="C51" s="1111"/>
      <c r="D51" s="1111"/>
      <c r="E51" s="122"/>
      <c r="F51" s="122"/>
      <c r="G51" s="893" t="s">
        <v>482</v>
      </c>
      <c r="H51" s="893"/>
      <c r="I51" s="1110"/>
    </row>
    <row r="52" spans="2:9" x14ac:dyDescent="0.2">
      <c r="B52" s="1112"/>
      <c r="C52" s="1103"/>
      <c r="D52" s="1103"/>
      <c r="E52" s="51"/>
      <c r="F52" s="51"/>
      <c r="G52" s="51"/>
      <c r="H52" s="51"/>
      <c r="I52" s="123"/>
    </row>
    <row r="53" spans="2:9" x14ac:dyDescent="0.2">
      <c r="B53" s="829"/>
      <c r="C53" s="1104"/>
      <c r="D53" s="1104"/>
      <c r="E53" s="51"/>
      <c r="F53" s="51"/>
      <c r="G53" s="51"/>
      <c r="H53" s="51"/>
      <c r="I53" s="123"/>
    </row>
    <row r="54" spans="2:9" x14ac:dyDescent="0.2">
      <c r="B54" s="56"/>
      <c r="C54" s="51"/>
      <c r="D54" s="51"/>
      <c r="E54" s="51"/>
      <c r="F54" s="51"/>
      <c r="G54" s="51" t="s">
        <v>386</v>
      </c>
      <c r="H54" s="51"/>
      <c r="I54" s="123"/>
    </row>
    <row r="55" spans="2:9" x14ac:dyDescent="0.2">
      <c r="B55" s="56"/>
      <c r="C55" s="51"/>
      <c r="D55" s="51"/>
      <c r="E55" s="51"/>
      <c r="F55" s="51"/>
      <c r="G55" s="51"/>
      <c r="H55" s="51"/>
      <c r="I55" s="123"/>
    </row>
    <row r="56" spans="2:9" x14ac:dyDescent="0.25">
      <c r="B56" s="867" t="s">
        <v>480</v>
      </c>
      <c r="C56" s="1108"/>
      <c r="D56" s="51"/>
      <c r="E56" s="51"/>
      <c r="F56" s="51"/>
      <c r="G56" s="51"/>
      <c r="H56" s="51"/>
      <c r="I56" s="123"/>
    </row>
    <row r="57" spans="2:9" x14ac:dyDescent="0.2">
      <c r="B57" s="56"/>
      <c r="C57" s="51"/>
      <c r="D57" s="51"/>
      <c r="E57" s="51"/>
      <c r="F57" s="51"/>
      <c r="G57" s="51"/>
      <c r="H57" s="51"/>
      <c r="I57" s="123"/>
    </row>
    <row r="58" spans="2:9" x14ac:dyDescent="0.2">
      <c r="B58" s="56"/>
      <c r="C58" s="51"/>
      <c r="D58" s="51"/>
      <c r="E58" s="51"/>
      <c r="F58" s="51"/>
      <c r="G58" s="51"/>
      <c r="H58" s="51"/>
      <c r="I58" s="123"/>
    </row>
    <row r="59" spans="2:9" x14ac:dyDescent="0.25">
      <c r="B59" s="862" t="s">
        <v>123</v>
      </c>
      <c r="C59" s="863"/>
      <c r="D59" s="830" t="s">
        <v>383</v>
      </c>
      <c r="E59" s="830"/>
      <c r="F59" s="830"/>
      <c r="G59" s="830"/>
      <c r="H59" s="830"/>
      <c r="I59" s="123"/>
    </row>
    <row r="60" spans="2:9" x14ac:dyDescent="0.2">
      <c r="B60" s="56"/>
      <c r="C60" s="51"/>
      <c r="D60" s="51"/>
      <c r="E60" s="51"/>
      <c r="F60" s="51"/>
      <c r="G60" s="51"/>
      <c r="H60" s="51"/>
      <c r="I60" s="123"/>
    </row>
    <row r="61" spans="2:9" x14ac:dyDescent="0.25">
      <c r="B61" s="862" t="s">
        <v>125</v>
      </c>
      <c r="C61" s="863"/>
      <c r="D61" s="868">
        <f>G42</f>
        <v>1333.3333333333333</v>
      </c>
      <c r="E61" s="868"/>
      <c r="F61" s="868"/>
      <c r="G61" s="868"/>
      <c r="H61" s="868"/>
      <c r="I61" s="123"/>
    </row>
    <row r="62" spans="2:9" x14ac:dyDescent="0.2">
      <c r="B62" s="56"/>
      <c r="C62" s="51"/>
      <c r="D62" s="51"/>
      <c r="E62" s="51"/>
      <c r="F62" s="51"/>
      <c r="G62" s="51"/>
      <c r="H62" s="51"/>
      <c r="I62" s="123"/>
    </row>
    <row r="63" spans="2:9" x14ac:dyDescent="0.2">
      <c r="B63" s="56"/>
      <c r="C63" s="51"/>
      <c r="D63" s="51"/>
      <c r="E63" s="51"/>
      <c r="F63" s="51"/>
      <c r="G63" s="51"/>
      <c r="H63" s="51"/>
      <c r="I63" s="123"/>
    </row>
    <row r="64" spans="2:9" x14ac:dyDescent="0.2">
      <c r="B64" s="56"/>
      <c r="C64" s="51"/>
      <c r="D64" s="51"/>
      <c r="E64" s="51"/>
      <c r="F64" s="51"/>
      <c r="G64" s="51"/>
      <c r="H64" s="51"/>
      <c r="I64" s="123"/>
    </row>
    <row r="65" spans="2:9" x14ac:dyDescent="0.2">
      <c r="B65" s="56"/>
      <c r="C65" s="51"/>
      <c r="D65" s="51"/>
      <c r="E65" s="51"/>
      <c r="F65" s="898" t="s">
        <v>26</v>
      </c>
      <c r="G65" s="898"/>
      <c r="H65" s="898"/>
      <c r="I65" s="123"/>
    </row>
    <row r="66" spans="2:9" x14ac:dyDescent="0.2">
      <c r="B66" s="56"/>
      <c r="C66" s="51"/>
      <c r="D66" s="51"/>
      <c r="E66" s="51"/>
      <c r="F66" s="899"/>
      <c r="G66" s="899"/>
      <c r="H66" s="899"/>
      <c r="I66" s="123"/>
    </row>
    <row r="67" spans="2:9" x14ac:dyDescent="0.25">
      <c r="B67" s="56"/>
      <c r="C67" s="51"/>
      <c r="D67" s="51"/>
      <c r="E67" s="51"/>
      <c r="F67" s="1109" t="s">
        <v>51</v>
      </c>
      <c r="G67" s="1109"/>
      <c r="H67" s="1109"/>
      <c r="I67" s="123"/>
    </row>
    <row r="68" spans="2:9" x14ac:dyDescent="0.2">
      <c r="B68" s="56"/>
      <c r="C68" s="51"/>
      <c r="D68" s="51"/>
      <c r="E68" s="51"/>
      <c r="F68" s="51"/>
      <c r="G68" s="51"/>
      <c r="H68" s="51"/>
      <c r="I68" s="123"/>
    </row>
    <row r="69" spans="2:9" x14ac:dyDescent="0.25">
      <c r="B69" s="148"/>
      <c r="C69" s="149"/>
      <c r="D69" s="149"/>
      <c r="E69" s="149"/>
      <c r="F69" s="149"/>
      <c r="G69" s="149"/>
      <c r="H69" s="149"/>
      <c r="I69" s="150"/>
    </row>
  </sheetData>
  <mergeCells count="89">
    <mergeCell ref="B2:G2"/>
    <mergeCell ref="J10:Q10"/>
    <mergeCell ref="J22:K22"/>
    <mergeCell ref="P23:Q23"/>
    <mergeCell ref="P21:Q21"/>
    <mergeCell ref="N22:O22"/>
    <mergeCell ref="L23:M23"/>
    <mergeCell ref="N23:O23"/>
    <mergeCell ref="C21:D21"/>
    <mergeCell ref="B11:D12"/>
    <mergeCell ref="N12:Q13"/>
    <mergeCell ref="L21:M21"/>
    <mergeCell ref="N14:P14"/>
    <mergeCell ref="C20:D20"/>
    <mergeCell ref="N21:O21"/>
    <mergeCell ref="C22:D22"/>
    <mergeCell ref="L19:Q19"/>
    <mergeCell ref="L22:M22"/>
    <mergeCell ref="N18:Q18"/>
    <mergeCell ref="K16:L16"/>
    <mergeCell ref="N17:Q17"/>
    <mergeCell ref="C14:D14"/>
    <mergeCell ref="J18:K18"/>
    <mergeCell ref="J17:K17"/>
    <mergeCell ref="L17:M17"/>
    <mergeCell ref="L18:M18"/>
    <mergeCell ref="N30:O30"/>
    <mergeCell ref="L31:M31"/>
    <mergeCell ref="N31:O31"/>
    <mergeCell ref="B37:C37"/>
    <mergeCell ref="O34:Q35"/>
    <mergeCell ref="J35:N35"/>
    <mergeCell ref="L34:N34"/>
    <mergeCell ref="J34:K34"/>
    <mergeCell ref="J36:N36"/>
    <mergeCell ref="N26:O26"/>
    <mergeCell ref="N27:O27"/>
    <mergeCell ref="L25:M25"/>
    <mergeCell ref="L27:M27"/>
    <mergeCell ref="P25:Q25"/>
    <mergeCell ref="N25:O25"/>
    <mergeCell ref="P28:Q28"/>
    <mergeCell ref="L32:M32"/>
    <mergeCell ref="J29:K29"/>
    <mergeCell ref="P32:Q32"/>
    <mergeCell ref="O33:Q33"/>
    <mergeCell ref="N29:O29"/>
    <mergeCell ref="J33:K33"/>
    <mergeCell ref="J32:K32"/>
    <mergeCell ref="L30:M30"/>
    <mergeCell ref="L33:N33"/>
    <mergeCell ref="L28:M28"/>
    <mergeCell ref="N32:O32"/>
    <mergeCell ref="J28:K28"/>
    <mergeCell ref="N28:O28"/>
    <mergeCell ref="L29:M29"/>
    <mergeCell ref="P29:Q29"/>
    <mergeCell ref="F67:H67"/>
    <mergeCell ref="B39:C40"/>
    <mergeCell ref="P31:Q31"/>
    <mergeCell ref="J30:K30"/>
    <mergeCell ref="B51:D52"/>
    <mergeCell ref="B53:D53"/>
    <mergeCell ref="B56:C56"/>
    <mergeCell ref="B59:C59"/>
    <mergeCell ref="B61:C61"/>
    <mergeCell ref="P30:Q30"/>
    <mergeCell ref="J31:K31"/>
    <mergeCell ref="G51:I51"/>
    <mergeCell ref="D59:H59"/>
    <mergeCell ref="D61:H61"/>
    <mergeCell ref="F65:H66"/>
    <mergeCell ref="B38:C38"/>
    <mergeCell ref="J27:K27"/>
    <mergeCell ref="J19:K19"/>
    <mergeCell ref="P22:Q22"/>
    <mergeCell ref="J25:K25"/>
    <mergeCell ref="C23:D23"/>
    <mergeCell ref="C24:D24"/>
    <mergeCell ref="J23:K23"/>
    <mergeCell ref="J26:K26"/>
    <mergeCell ref="P24:Q24"/>
    <mergeCell ref="C27:G27"/>
    <mergeCell ref="J24:K24"/>
    <mergeCell ref="P26:Q26"/>
    <mergeCell ref="P27:Q27"/>
    <mergeCell ref="L24:M24"/>
    <mergeCell ref="N24:O24"/>
    <mergeCell ref="L26:M26"/>
  </mergeCells>
  <hyperlinks>
    <hyperlink ref="D18" r:id="rId1"/>
    <hyperlink ref="C24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zoomScale="77" zoomScaleNormal="77" workbookViewId="0">
      <selection activeCell="R68" sqref="R6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B2:R24"/>
  <sheetViews>
    <sheetView zoomScale="90" workbookViewId="0">
      <selection activeCell="L23" sqref="L23"/>
    </sheetView>
  </sheetViews>
  <sheetFormatPr baseColWidth="10" defaultColWidth="9" defaultRowHeight="15" x14ac:dyDescent="0.25"/>
  <cols>
    <col min="1" max="1" width="11" customWidth="1"/>
    <col min="2" max="2" width="18.42578125" customWidth="1"/>
    <col min="3" max="3" width="23.140625" customWidth="1"/>
    <col min="4" max="4" width="11.5703125" customWidth="1"/>
    <col min="5" max="5" width="12.140625" customWidth="1"/>
    <col min="6" max="6" width="17" customWidth="1"/>
    <col min="7" max="7" width="16.5703125" customWidth="1"/>
    <col min="8" max="8" width="11.5703125" customWidth="1"/>
    <col min="9" max="9" width="11.5703125" hidden="1"/>
    <col min="10" max="10" width="0" hidden="1"/>
    <col min="11" max="11" width="11.5703125" customWidth="1"/>
    <col min="12" max="12" width="16.140625" customWidth="1"/>
    <col min="13" max="14" width="12.7109375" customWidth="1"/>
    <col min="15" max="15" width="11"/>
    <col min="16" max="16" width="11.5703125" customWidth="1"/>
    <col min="17" max="256" width="11" customWidth="1"/>
  </cols>
  <sheetData>
    <row r="2" spans="2:18" x14ac:dyDescent="0.2">
      <c r="B2" s="947" t="s">
        <v>587</v>
      </c>
      <c r="C2" s="947"/>
      <c r="D2" s="947"/>
      <c r="E2" s="947"/>
      <c r="F2" s="30"/>
      <c r="G2" s="30"/>
      <c r="H2" s="30"/>
      <c r="I2" s="30"/>
      <c r="J2" s="30"/>
      <c r="K2" s="947" t="s">
        <v>588</v>
      </c>
      <c r="L2" s="947"/>
      <c r="M2" s="947"/>
      <c r="N2" s="947"/>
      <c r="O2" s="947"/>
      <c r="P2" s="947"/>
      <c r="Q2" s="947"/>
      <c r="R2" s="947"/>
    </row>
    <row r="3" spans="2:18" x14ac:dyDescent="0.2">
      <c r="B3" s="460"/>
      <c r="C3" s="460"/>
      <c r="D3" s="460"/>
      <c r="E3" s="460"/>
      <c r="F3" s="460"/>
      <c r="G3" s="460"/>
      <c r="H3" s="460"/>
      <c r="I3" s="460"/>
      <c r="J3" s="30"/>
      <c r="K3" s="30"/>
      <c r="L3" s="30"/>
      <c r="M3" s="30"/>
      <c r="N3" s="30"/>
      <c r="O3" s="30"/>
      <c r="P3" s="30"/>
      <c r="Q3" s="30"/>
      <c r="R3" s="30"/>
    </row>
    <row r="4" spans="2:18" x14ac:dyDescent="0.2">
      <c r="B4" s="30"/>
      <c r="C4" s="30"/>
      <c r="D4" s="30"/>
      <c r="E4" s="30"/>
      <c r="F4" s="30"/>
      <c r="G4" s="30"/>
      <c r="H4" s="30"/>
      <c r="I4" s="30"/>
      <c r="J4" s="30"/>
      <c r="K4" s="24" t="s">
        <v>10</v>
      </c>
      <c r="L4" s="24" t="s">
        <v>53</v>
      </c>
      <c r="M4" s="24" t="s">
        <v>13</v>
      </c>
      <c r="N4" s="24" t="s">
        <v>14</v>
      </c>
      <c r="O4" s="30"/>
      <c r="P4" s="30"/>
      <c r="Q4" s="30"/>
      <c r="R4" s="30"/>
    </row>
    <row r="5" spans="2:18" x14ac:dyDescent="0.2">
      <c r="B5" s="24" t="s">
        <v>10</v>
      </c>
      <c r="C5" s="24" t="s">
        <v>53</v>
      </c>
      <c r="D5" s="24" t="s">
        <v>13</v>
      </c>
      <c r="E5" s="24" t="s">
        <v>14</v>
      </c>
      <c r="F5" s="30"/>
      <c r="G5" s="30"/>
      <c r="H5" s="30"/>
      <c r="I5" s="30"/>
      <c r="J5" s="30"/>
      <c r="K5" s="30">
        <v>120501</v>
      </c>
      <c r="L5" s="30" t="s">
        <v>506</v>
      </c>
      <c r="M5" s="430">
        <v>5000000</v>
      </c>
      <c r="N5" s="430"/>
      <c r="O5" s="30"/>
      <c r="P5" s="30"/>
      <c r="Q5" s="30"/>
      <c r="R5" s="30"/>
    </row>
    <row r="6" spans="2:18" x14ac:dyDescent="0.2">
      <c r="B6" s="30">
        <v>421005</v>
      </c>
      <c r="C6" s="30" t="s">
        <v>507</v>
      </c>
      <c r="D6" s="430"/>
      <c r="E6" s="430">
        <f>F6/30*17</f>
        <v>14166.666666666668</v>
      </c>
      <c r="F6" s="430">
        <f>M5*0.5%</f>
        <v>25000</v>
      </c>
      <c r="G6" s="430"/>
      <c r="H6" s="461"/>
      <c r="I6" s="430"/>
      <c r="J6" s="30"/>
      <c r="K6" s="30">
        <v>11020101</v>
      </c>
      <c r="L6" s="30" t="s">
        <v>508</v>
      </c>
      <c r="M6" s="430"/>
      <c r="N6" s="430">
        <v>5000000</v>
      </c>
      <c r="O6" s="30"/>
      <c r="P6" s="30">
        <v>0.5</v>
      </c>
      <c r="Q6" s="30"/>
      <c r="R6" s="30"/>
    </row>
    <row r="7" spans="2:18" x14ac:dyDescent="0.25">
      <c r="B7" s="30">
        <v>131102</v>
      </c>
      <c r="C7" s="30" t="s">
        <v>509</v>
      </c>
      <c r="D7" s="430">
        <f>E6</f>
        <v>14166.666666666668</v>
      </c>
      <c r="E7" s="430"/>
      <c r="F7" s="30"/>
      <c r="G7" s="30"/>
      <c r="H7" s="30"/>
      <c r="I7" s="433"/>
      <c r="J7" s="30"/>
      <c r="K7" s="30"/>
      <c r="L7" s="30"/>
      <c r="M7" s="431"/>
      <c r="N7" s="431"/>
      <c r="O7" s="30"/>
      <c r="P7" s="30"/>
      <c r="Q7" s="30"/>
      <c r="R7" s="30"/>
    </row>
    <row r="8" spans="2:18" x14ac:dyDescent="0.25">
      <c r="B8" s="30"/>
      <c r="C8" s="30"/>
      <c r="D8" s="462"/>
      <c r="E8" s="462"/>
      <c r="F8" s="30"/>
      <c r="G8" s="30"/>
      <c r="H8" s="30"/>
      <c r="I8" s="30"/>
      <c r="J8" s="30"/>
      <c r="K8" s="777" t="s">
        <v>112</v>
      </c>
      <c r="L8" s="777"/>
      <c r="M8" s="432">
        <f>M5</f>
        <v>5000000</v>
      </c>
      <c r="N8" s="432">
        <f>N6</f>
        <v>5000000</v>
      </c>
      <c r="O8" s="30"/>
      <c r="P8" s="30"/>
      <c r="Q8" s="30"/>
      <c r="R8" s="30"/>
    </row>
    <row r="9" spans="2:18" x14ac:dyDescent="0.25">
      <c r="B9" s="777" t="s">
        <v>112</v>
      </c>
      <c r="C9" s="777"/>
      <c r="D9" s="432">
        <f>D7</f>
        <v>14166.666666666668</v>
      </c>
      <c r="E9" s="432">
        <f>E6</f>
        <v>14166.666666666668</v>
      </c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</row>
    <row r="13" spans="2:18" ht="40.5" customHeight="1" x14ac:dyDescent="0.25">
      <c r="B13" s="1150"/>
      <c r="C13" s="1151"/>
      <c r="D13" s="1151"/>
      <c r="E13" s="1151"/>
      <c r="F13" s="1151"/>
      <c r="G13" s="1152"/>
    </row>
    <row r="14" spans="2:18" ht="35.25" customHeight="1" x14ac:dyDescent="0.25">
      <c r="B14" s="1153"/>
      <c r="C14" s="1154"/>
      <c r="D14" s="1154"/>
      <c r="E14" s="1154"/>
      <c r="F14" s="1154"/>
      <c r="G14" s="1155"/>
    </row>
    <row r="15" spans="2:18" ht="33.75" customHeight="1" x14ac:dyDescent="0.25">
      <c r="B15" s="1156"/>
      <c r="C15" s="1157"/>
      <c r="D15" s="1157"/>
      <c r="E15" s="1157"/>
      <c r="F15" s="1157"/>
      <c r="G15" s="1158"/>
    </row>
    <row r="16" spans="2:18" ht="47.25" customHeight="1" x14ac:dyDescent="0.25">
      <c r="B16" s="798"/>
      <c r="C16" s="1020"/>
      <c r="D16" s="1020"/>
      <c r="E16" s="1020"/>
      <c r="F16" s="1020"/>
      <c r="G16" s="1021"/>
    </row>
    <row r="17" spans="2:7" x14ac:dyDescent="0.25">
      <c r="B17" s="57" t="s">
        <v>10</v>
      </c>
      <c r="C17" s="58" t="s">
        <v>53</v>
      </c>
      <c r="D17" s="764" t="s">
        <v>12</v>
      </c>
      <c r="E17" s="765"/>
      <c r="F17" s="58" t="s">
        <v>13</v>
      </c>
      <c r="G17" s="59" t="s">
        <v>14</v>
      </c>
    </row>
    <row r="18" spans="2:7" x14ac:dyDescent="0.2">
      <c r="B18" s="60">
        <f>B6</f>
        <v>421005</v>
      </c>
      <c r="C18" s="448" t="str">
        <f>C6</f>
        <v>Ingresos por interes</v>
      </c>
      <c r="D18" s="1149"/>
      <c r="E18" s="763"/>
      <c r="F18" s="62"/>
      <c r="G18" s="63">
        <f>E6</f>
        <v>14166.666666666668</v>
      </c>
    </row>
    <row r="19" spans="2:7" x14ac:dyDescent="0.2">
      <c r="B19" s="60">
        <f>B7</f>
        <v>131102</v>
      </c>
      <c r="C19" s="61" t="str">
        <f>C7</f>
        <v>Cuenta por cobrar interes</v>
      </c>
      <c r="D19" s="762"/>
      <c r="E19" s="763"/>
      <c r="F19" s="64">
        <f>D7</f>
        <v>14166.666666666668</v>
      </c>
      <c r="G19" s="63"/>
    </row>
    <row r="20" spans="2:7" x14ac:dyDescent="0.25">
      <c r="B20" s="1146" t="s">
        <v>112</v>
      </c>
      <c r="C20" s="1147"/>
      <c r="D20" s="1147"/>
      <c r="E20" s="1148"/>
      <c r="F20" s="449">
        <f>F19</f>
        <v>14166.666666666668</v>
      </c>
      <c r="G20" s="450">
        <f>G18</f>
        <v>14166.666666666668</v>
      </c>
    </row>
    <row r="21" spans="2:7" x14ac:dyDescent="0.2">
      <c r="B21" s="451"/>
      <c r="C21" s="452"/>
      <c r="D21" s="1142"/>
      <c r="E21" s="1143"/>
      <c r="F21" s="453"/>
      <c r="G21" s="454"/>
    </row>
    <row r="22" spans="2:7" x14ac:dyDescent="0.2">
      <c r="B22" s="451"/>
      <c r="C22" s="452"/>
      <c r="D22" s="1142"/>
      <c r="E22" s="1143"/>
      <c r="F22" s="453"/>
      <c r="G22" s="454"/>
    </row>
    <row r="23" spans="2:7" x14ac:dyDescent="0.25">
      <c r="B23" s="1140" t="s">
        <v>83</v>
      </c>
      <c r="C23" s="1141"/>
      <c r="D23" s="1144" t="s">
        <v>510</v>
      </c>
      <c r="E23" s="1144"/>
      <c r="F23" s="1144"/>
      <c r="G23" s="1145"/>
    </row>
    <row r="24" spans="2:7" ht="76.5" customHeight="1" x14ac:dyDescent="0.25">
      <c r="B24" s="69"/>
      <c r="C24" s="70"/>
      <c r="D24" s="752"/>
      <c r="E24" s="753"/>
      <c r="F24" s="752"/>
      <c r="G24" s="754"/>
    </row>
  </sheetData>
  <mergeCells count="16">
    <mergeCell ref="B9:C9"/>
    <mergeCell ref="B2:E2"/>
    <mergeCell ref="K2:R2"/>
    <mergeCell ref="K8:L8"/>
    <mergeCell ref="F24:G24"/>
    <mergeCell ref="D18:E18"/>
    <mergeCell ref="B20:E20"/>
    <mergeCell ref="D19:E19"/>
    <mergeCell ref="D21:E21"/>
    <mergeCell ref="D22:E22"/>
    <mergeCell ref="D17:E17"/>
    <mergeCell ref="D23:G23"/>
    <mergeCell ref="D24:E24"/>
    <mergeCell ref="B23:C23"/>
    <mergeCell ref="B13:G15"/>
    <mergeCell ref="B16:G1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7B30"/>
  </sheetPr>
  <dimension ref="B2:R26"/>
  <sheetViews>
    <sheetView zoomScale="90" workbookViewId="0">
      <selection activeCell="F26" sqref="F26"/>
    </sheetView>
  </sheetViews>
  <sheetFormatPr baseColWidth="10" defaultColWidth="9" defaultRowHeight="15" x14ac:dyDescent="0.25"/>
  <cols>
    <col min="1" max="1" width="11" customWidth="1"/>
    <col min="2" max="2" width="18.7109375" customWidth="1"/>
    <col min="3" max="3" width="22.85546875" customWidth="1"/>
    <col min="4" max="4" width="13.7109375" customWidth="1"/>
    <col min="5" max="5" width="11.42578125" customWidth="1"/>
    <col min="6" max="6" width="18" customWidth="1"/>
    <col min="7" max="7" width="16.28515625" customWidth="1"/>
    <col min="8" max="8" width="16.28515625" hidden="1"/>
    <col min="9" max="9" width="11"/>
    <col min="10" max="10" width="12.140625" customWidth="1"/>
    <col min="11" max="11" width="11"/>
    <col min="12" max="13" width="12.7109375" customWidth="1"/>
    <col min="14" max="14" width="11"/>
    <col min="15" max="15" width="14.42578125" customWidth="1"/>
    <col min="16" max="256" width="11" customWidth="1"/>
  </cols>
  <sheetData>
    <row r="2" spans="2:18" x14ac:dyDescent="0.2">
      <c r="B2" s="947" t="s">
        <v>589</v>
      </c>
      <c r="C2" s="947"/>
      <c r="D2" s="947"/>
      <c r="E2" s="460"/>
      <c r="F2" s="460"/>
      <c r="G2" s="460"/>
      <c r="H2" s="460"/>
      <c r="I2" s="460"/>
      <c r="J2" s="947" t="s">
        <v>590</v>
      </c>
      <c r="K2" s="947"/>
      <c r="L2" s="947"/>
      <c r="M2" s="947"/>
      <c r="N2" s="947"/>
      <c r="O2" s="947"/>
      <c r="P2" s="947"/>
    </row>
    <row r="3" spans="2:18" x14ac:dyDescent="0.2">
      <c r="B3" s="30"/>
      <c r="C3" s="30"/>
      <c r="D3" s="30"/>
      <c r="E3" s="30"/>
      <c r="F3" s="30"/>
      <c r="G3" s="30"/>
      <c r="H3" s="30"/>
      <c r="I3" s="460"/>
      <c r="J3" s="30"/>
      <c r="K3" s="30"/>
      <c r="L3" s="30"/>
      <c r="M3" s="30"/>
      <c r="N3" s="30"/>
      <c r="O3" s="30"/>
      <c r="P3" s="30"/>
    </row>
    <row r="4" spans="2:18" x14ac:dyDescent="0.2">
      <c r="B4" s="24" t="s">
        <v>10</v>
      </c>
      <c r="C4" s="24" t="s">
        <v>53</v>
      </c>
      <c r="D4" s="24" t="s">
        <v>442</v>
      </c>
      <c r="E4" s="24" t="s">
        <v>14</v>
      </c>
      <c r="F4" s="30"/>
      <c r="G4" s="30"/>
      <c r="H4" s="30"/>
      <c r="I4" s="30"/>
      <c r="J4" s="24" t="s">
        <v>10</v>
      </c>
      <c r="K4" s="24" t="s">
        <v>53</v>
      </c>
      <c r="L4" s="24" t="s">
        <v>13</v>
      </c>
      <c r="M4" s="24" t="s">
        <v>14</v>
      </c>
      <c r="N4" s="30"/>
      <c r="O4" s="30"/>
      <c r="P4" s="30"/>
    </row>
    <row r="5" spans="2:18" x14ac:dyDescent="0.2">
      <c r="B5" s="30">
        <v>211101</v>
      </c>
      <c r="C5" s="30" t="s">
        <v>511</v>
      </c>
      <c r="D5" s="430"/>
      <c r="E5" s="73">
        <f>F13</f>
        <v>30400</v>
      </c>
      <c r="F5" s="30"/>
      <c r="G5" s="30"/>
      <c r="H5" s="30"/>
      <c r="I5" s="30"/>
      <c r="J5" s="30">
        <v>210101</v>
      </c>
      <c r="K5" s="30" t="s">
        <v>512</v>
      </c>
      <c r="L5" s="430"/>
      <c r="M5" s="430">
        <f>O7</f>
        <v>3800000</v>
      </c>
      <c r="N5" s="30"/>
      <c r="O5" s="430">
        <v>1000</v>
      </c>
      <c r="P5" s="30" t="s">
        <v>513</v>
      </c>
      <c r="Q5">
        <v>6</v>
      </c>
      <c r="R5" t="s">
        <v>514</v>
      </c>
    </row>
    <row r="6" spans="2:18" x14ac:dyDescent="0.25">
      <c r="B6" s="30">
        <v>530502</v>
      </c>
      <c r="C6" s="30" t="s">
        <v>515</v>
      </c>
      <c r="D6" s="430">
        <f>F13</f>
        <v>30400</v>
      </c>
      <c r="E6" s="430"/>
      <c r="F6" s="30"/>
      <c r="G6" s="459"/>
      <c r="H6" s="30"/>
      <c r="I6" s="30"/>
      <c r="J6" s="30">
        <v>110103</v>
      </c>
      <c r="K6" s="30" t="s">
        <v>516</v>
      </c>
      <c r="L6" s="463">
        <f>O7</f>
        <v>3800000</v>
      </c>
      <c r="M6" s="463"/>
      <c r="N6" s="30"/>
      <c r="O6" s="431">
        <v>3800</v>
      </c>
      <c r="P6" s="30"/>
      <c r="Q6" s="71">
        <v>0.02</v>
      </c>
      <c r="R6" t="s">
        <v>517</v>
      </c>
    </row>
    <row r="7" spans="2:18" x14ac:dyDescent="0.2">
      <c r="B7" s="30"/>
      <c r="C7" s="30"/>
      <c r="D7" s="462"/>
      <c r="E7" s="462"/>
      <c r="F7" s="30"/>
      <c r="G7" s="461"/>
      <c r="H7" s="30"/>
      <c r="I7" s="30"/>
      <c r="J7" s="30"/>
      <c r="K7" s="30"/>
      <c r="L7" s="431"/>
      <c r="M7" s="431"/>
      <c r="N7" s="30"/>
      <c r="O7" s="73">
        <f>O5*O6</f>
        <v>3800000</v>
      </c>
      <c r="P7" s="30"/>
    </row>
    <row r="8" spans="2:18" x14ac:dyDescent="0.25">
      <c r="B8" s="777" t="s">
        <v>112</v>
      </c>
      <c r="C8" s="777"/>
      <c r="D8" s="432">
        <f>D5+D6</f>
        <v>30400</v>
      </c>
      <c r="E8" s="432">
        <f>E5</f>
        <v>30400</v>
      </c>
      <c r="F8" s="30"/>
      <c r="G8" s="30"/>
      <c r="H8" s="30"/>
      <c r="I8" s="30"/>
      <c r="J8" s="777" t="s">
        <v>112</v>
      </c>
      <c r="K8" s="777"/>
      <c r="L8" s="432">
        <f>L6</f>
        <v>3800000</v>
      </c>
      <c r="M8" s="432">
        <f>M5</f>
        <v>3800000</v>
      </c>
      <c r="N8" s="30"/>
      <c r="O8" s="430"/>
      <c r="P8" s="30"/>
    </row>
    <row r="9" spans="2:18" x14ac:dyDescent="0.2">
      <c r="B9" s="30"/>
      <c r="C9" s="30"/>
      <c r="D9" s="30"/>
      <c r="E9" s="30"/>
      <c r="F9" s="30"/>
      <c r="G9" s="430"/>
      <c r="H9" s="430"/>
      <c r="I9" s="30"/>
      <c r="J9" s="30"/>
      <c r="K9" s="30"/>
      <c r="L9" s="30"/>
      <c r="M9" s="30"/>
      <c r="N9" s="30"/>
      <c r="O9" s="30"/>
      <c r="P9" s="30"/>
    </row>
    <row r="10" spans="2:18" x14ac:dyDescent="0.2"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</row>
    <row r="11" spans="2:18" x14ac:dyDescent="0.2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</row>
    <row r="12" spans="2:18" x14ac:dyDescent="0.2">
      <c r="B12" s="30"/>
      <c r="C12" s="30"/>
      <c r="D12" s="73">
        <f>O7</f>
        <v>3800000</v>
      </c>
      <c r="E12" s="459">
        <f>Q6</f>
        <v>0.02</v>
      </c>
      <c r="F12" s="73">
        <f>D12*E12</f>
        <v>76000</v>
      </c>
      <c r="G12" s="30"/>
      <c r="H12" s="73"/>
      <c r="I12" s="459"/>
      <c r="J12" s="30"/>
      <c r="K12" s="30"/>
      <c r="L12" s="30"/>
      <c r="M12" s="30"/>
      <c r="N12" s="30"/>
      <c r="O12" s="30"/>
      <c r="P12" s="30"/>
    </row>
    <row r="13" spans="2:18" x14ac:dyDescent="0.25">
      <c r="B13" s="30"/>
      <c r="C13" s="30"/>
      <c r="D13" s="30"/>
      <c r="E13" s="30"/>
      <c r="F13" s="433">
        <f>F12/30*12</f>
        <v>30400</v>
      </c>
      <c r="G13" s="30"/>
      <c r="H13" s="30"/>
      <c r="I13" s="30"/>
      <c r="J13" s="30"/>
      <c r="K13" s="30"/>
      <c r="L13" s="30"/>
      <c r="M13" s="30"/>
      <c r="N13" s="30"/>
      <c r="O13" s="30"/>
      <c r="P13" s="30"/>
    </row>
    <row r="15" spans="2:18" ht="34.5" customHeight="1" x14ac:dyDescent="0.25">
      <c r="B15" s="1150"/>
      <c r="C15" s="1151"/>
      <c r="D15" s="1151"/>
      <c r="E15" s="1151"/>
      <c r="F15" s="1151"/>
      <c r="G15" s="1152"/>
    </row>
    <row r="16" spans="2:18" ht="39.75" customHeight="1" x14ac:dyDescent="0.25">
      <c r="B16" s="1153"/>
      <c r="C16" s="1154"/>
      <c r="D16" s="1154"/>
      <c r="E16" s="1154"/>
      <c r="F16" s="1154"/>
      <c r="G16" s="1155"/>
    </row>
    <row r="17" spans="2:7" ht="39.75" customHeight="1" x14ac:dyDescent="0.25">
      <c r="B17" s="1156"/>
      <c r="C17" s="1157"/>
      <c r="D17" s="1157"/>
      <c r="E17" s="1157"/>
      <c r="F17" s="1157"/>
      <c r="G17" s="1158"/>
    </row>
    <row r="18" spans="2:7" ht="48.75" customHeight="1" x14ac:dyDescent="0.25">
      <c r="B18" s="798"/>
      <c r="C18" s="1020"/>
      <c r="D18" s="1020"/>
      <c r="E18" s="1020"/>
      <c r="F18" s="1020"/>
      <c r="G18" s="1021"/>
    </row>
    <row r="19" spans="2:7" x14ac:dyDescent="0.25">
      <c r="B19" s="57" t="s">
        <v>10</v>
      </c>
      <c r="C19" s="58" t="s">
        <v>53</v>
      </c>
      <c r="D19" s="764" t="s">
        <v>12</v>
      </c>
      <c r="E19" s="765"/>
      <c r="F19" s="58" t="s">
        <v>13</v>
      </c>
      <c r="G19" s="59" t="s">
        <v>14</v>
      </c>
    </row>
    <row r="20" spans="2:7" x14ac:dyDescent="0.2">
      <c r="B20" s="60">
        <f>B5</f>
        <v>211101</v>
      </c>
      <c r="C20" s="448" t="str">
        <f>C5</f>
        <v>Gastos bancarios</v>
      </c>
      <c r="D20" s="1149"/>
      <c r="E20" s="763"/>
      <c r="F20" s="62"/>
      <c r="G20" s="63">
        <f>E5</f>
        <v>30400</v>
      </c>
    </row>
    <row r="21" spans="2:7" x14ac:dyDescent="0.2">
      <c r="B21" s="60">
        <f>B6</f>
        <v>530502</v>
      </c>
      <c r="C21" s="61" t="str">
        <f>C6</f>
        <v>Interes</v>
      </c>
      <c r="D21" s="762"/>
      <c r="E21" s="763"/>
      <c r="F21" s="64">
        <f>D6</f>
        <v>30400</v>
      </c>
      <c r="G21" s="63"/>
    </row>
    <row r="22" spans="2:7" x14ac:dyDescent="0.25">
      <c r="B22" s="1146" t="s">
        <v>112</v>
      </c>
      <c r="C22" s="1147"/>
      <c r="D22" s="1147"/>
      <c r="E22" s="1148"/>
      <c r="F22" s="449">
        <f>F21</f>
        <v>30400</v>
      </c>
      <c r="G22" s="450">
        <f>G20</f>
        <v>30400</v>
      </c>
    </row>
    <row r="23" spans="2:7" x14ac:dyDescent="0.2">
      <c r="B23" s="451"/>
      <c r="C23" s="452"/>
      <c r="D23" s="1142"/>
      <c r="E23" s="1143"/>
      <c r="F23" s="453"/>
      <c r="G23" s="454"/>
    </row>
    <row r="24" spans="2:7" x14ac:dyDescent="0.2">
      <c r="B24" s="451"/>
      <c r="C24" s="452"/>
      <c r="D24" s="1142"/>
      <c r="E24" s="1143"/>
      <c r="F24" s="453"/>
      <c r="G24" s="454"/>
    </row>
    <row r="25" spans="2:7" x14ac:dyDescent="0.25">
      <c r="B25" s="1140" t="s">
        <v>83</v>
      </c>
      <c r="C25" s="1141"/>
      <c r="D25" s="1144" t="s">
        <v>591</v>
      </c>
      <c r="E25" s="1144"/>
      <c r="F25" s="1144"/>
      <c r="G25" s="1145"/>
    </row>
    <row r="26" spans="2:7" ht="78" customHeight="1" x14ac:dyDescent="0.25">
      <c r="B26" s="69"/>
      <c r="C26" s="70"/>
      <c r="D26" s="752"/>
      <c r="E26" s="753"/>
      <c r="F26" s="464"/>
      <c r="G26" s="465"/>
    </row>
  </sheetData>
  <mergeCells count="15">
    <mergeCell ref="B15:G17"/>
    <mergeCell ref="B2:D2"/>
    <mergeCell ref="J2:P2"/>
    <mergeCell ref="B8:C8"/>
    <mergeCell ref="J8:K8"/>
    <mergeCell ref="D19:E19"/>
    <mergeCell ref="D25:G25"/>
    <mergeCell ref="B22:E22"/>
    <mergeCell ref="D26:E26"/>
    <mergeCell ref="B18:G18"/>
    <mergeCell ref="B25:C25"/>
    <mergeCell ref="D20:E20"/>
    <mergeCell ref="D21:E21"/>
    <mergeCell ref="D23:E23"/>
    <mergeCell ref="D24:E24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M144"/>
  <sheetViews>
    <sheetView topLeftCell="A85" zoomScale="90" workbookViewId="0">
      <selection activeCell="E20" sqref="E20:G20"/>
    </sheetView>
  </sheetViews>
  <sheetFormatPr baseColWidth="10" defaultColWidth="9" defaultRowHeight="15" x14ac:dyDescent="0.25"/>
  <cols>
    <col min="1" max="1" width="13.5703125" customWidth="1"/>
    <col min="2" max="2" width="19" customWidth="1"/>
    <col min="3" max="3" width="12.42578125" customWidth="1"/>
    <col min="4" max="4" width="22.28515625" customWidth="1"/>
    <col min="5" max="5" width="12" customWidth="1"/>
    <col min="6" max="6" width="12.7109375" customWidth="1"/>
    <col min="7" max="7" width="18.85546875" customWidth="1"/>
    <col min="8" max="8" width="13.7109375" customWidth="1"/>
    <col min="9" max="9" width="11"/>
    <col min="10" max="10" width="12.7109375" customWidth="1"/>
    <col min="11" max="12" width="11"/>
    <col min="13" max="13" width="12.5703125" customWidth="1"/>
    <col min="14" max="15" width="43.85546875" customWidth="1"/>
    <col min="16" max="256" width="11" customWidth="1"/>
  </cols>
  <sheetData>
    <row r="2" spans="1:11" ht="19.5" x14ac:dyDescent="0.35">
      <c r="A2" s="710" t="s">
        <v>0</v>
      </c>
      <c r="B2" s="711"/>
      <c r="C2" s="711"/>
      <c r="D2" s="711"/>
      <c r="E2" s="1216">
        <v>3</v>
      </c>
      <c r="F2" s="1216"/>
      <c r="G2" s="1216"/>
      <c r="H2" s="1216"/>
      <c r="I2" s="1216"/>
      <c r="J2" s="1216"/>
      <c r="K2" s="1216"/>
    </row>
    <row r="3" spans="1:11" x14ac:dyDescent="0.25">
      <c r="A3" s="1217"/>
      <c r="B3" s="1217"/>
      <c r="C3" s="1217"/>
      <c r="D3" s="1217"/>
      <c r="E3" s="1217"/>
      <c r="F3" s="1217"/>
      <c r="G3" s="1217"/>
      <c r="H3" s="1217"/>
      <c r="I3" s="1217"/>
      <c r="J3" s="1217"/>
      <c r="K3" s="1217"/>
    </row>
    <row r="4" spans="1:11" ht="18" x14ac:dyDescent="0.35">
      <c r="A4" s="1208" t="s">
        <v>1</v>
      </c>
      <c r="B4" s="1208"/>
      <c r="C4" s="1174" t="s">
        <v>2</v>
      </c>
      <c r="D4" s="1176"/>
      <c r="E4" s="1202" t="s">
        <v>3</v>
      </c>
      <c r="F4" s="1203"/>
      <c r="G4" s="1204">
        <v>43770</v>
      </c>
      <c r="H4" s="1204"/>
      <c r="I4" s="1204"/>
      <c r="J4" s="1204"/>
      <c r="K4" s="1204"/>
    </row>
    <row r="5" spans="1:11" ht="18" x14ac:dyDescent="0.35">
      <c r="A5" s="701" t="s">
        <v>4</v>
      </c>
      <c r="B5" s="701"/>
      <c r="C5" s="687" t="s">
        <v>592</v>
      </c>
      <c r="D5" s="688"/>
      <c r="E5" s="1210" t="s">
        <v>6</v>
      </c>
      <c r="F5" s="1211"/>
      <c r="G5" s="1169">
        <f>H105</f>
        <v>157253656.42794773</v>
      </c>
      <c r="H5" s="1212"/>
      <c r="I5" s="1212"/>
      <c r="J5" s="1212"/>
      <c r="K5" s="1212"/>
    </row>
    <row r="6" spans="1:11" ht="18" x14ac:dyDescent="0.35">
      <c r="A6" s="691" t="s">
        <v>7</v>
      </c>
      <c r="B6" s="691"/>
      <c r="C6" s="1054" t="s">
        <v>136</v>
      </c>
      <c r="D6" s="1054"/>
      <c r="E6" s="1054"/>
      <c r="F6" s="1054"/>
      <c r="G6" s="1054"/>
      <c r="H6" s="1054"/>
      <c r="I6" s="1054"/>
      <c r="J6" s="1054"/>
      <c r="K6" s="1054"/>
    </row>
    <row r="7" spans="1:11" ht="15" customHeight="1" x14ac:dyDescent="0.25">
      <c r="A7" s="686" t="s">
        <v>8</v>
      </c>
      <c r="B7" s="686"/>
      <c r="C7" s="1079" t="s">
        <v>329</v>
      </c>
      <c r="D7" s="1079"/>
      <c r="E7" s="1079"/>
      <c r="F7" s="1079"/>
      <c r="G7" s="1079"/>
      <c r="H7" s="1079"/>
      <c r="I7" s="1079"/>
      <c r="J7" s="1079"/>
      <c r="K7" s="1079"/>
    </row>
    <row r="8" spans="1:11" ht="15" customHeight="1" x14ac:dyDescent="0.25">
      <c r="A8" s="686"/>
      <c r="B8" s="686"/>
      <c r="C8" s="1079"/>
      <c r="D8" s="1079"/>
      <c r="E8" s="1079"/>
      <c r="F8" s="1079"/>
      <c r="G8" s="1079"/>
      <c r="H8" s="1079"/>
      <c r="I8" s="1079"/>
      <c r="J8" s="1079"/>
      <c r="K8" s="1079"/>
    </row>
    <row r="9" spans="1:11" ht="18" x14ac:dyDescent="0.35">
      <c r="A9" s="1" t="s">
        <v>10</v>
      </c>
      <c r="B9" s="710" t="s">
        <v>11</v>
      </c>
      <c r="C9" s="711"/>
      <c r="D9" s="711"/>
      <c r="E9" s="711" t="s">
        <v>12</v>
      </c>
      <c r="F9" s="711"/>
      <c r="G9" s="1209"/>
      <c r="H9" s="685" t="s">
        <v>13</v>
      </c>
      <c r="I9" s="685"/>
      <c r="J9" s="685" t="s">
        <v>14</v>
      </c>
      <c r="K9" s="685"/>
    </row>
    <row r="10" spans="1:11" ht="16.5" x14ac:dyDescent="0.3">
      <c r="A10" s="466">
        <v>1101</v>
      </c>
      <c r="B10" s="1164" t="s">
        <v>280</v>
      </c>
      <c r="C10" s="1164"/>
      <c r="D10" s="1164"/>
      <c r="E10" s="1161"/>
      <c r="F10" s="1161"/>
      <c r="G10" s="1161"/>
      <c r="H10" s="467">
        <f>E11+E12+E13</f>
        <v>64494350.734999999</v>
      </c>
      <c r="I10" s="468"/>
      <c r="J10" s="1182"/>
      <c r="K10" s="1183"/>
    </row>
    <row r="11" spans="1:11" ht="16.5" x14ac:dyDescent="0.3">
      <c r="A11" s="2">
        <v>110103</v>
      </c>
      <c r="B11" s="684" t="s">
        <v>518</v>
      </c>
      <c r="C11" s="684"/>
      <c r="D11" s="684"/>
      <c r="E11" s="1205">
        <f>'VENDE INVENTARIOS'!D9</f>
        <v>64468350.734999999</v>
      </c>
      <c r="F11" s="1206"/>
      <c r="G11" s="1207"/>
      <c r="H11" s="683"/>
      <c r="I11" s="683"/>
      <c r="J11" s="683"/>
      <c r="K11" s="683"/>
    </row>
    <row r="12" spans="1:11" ht="16.5" x14ac:dyDescent="0.3">
      <c r="A12" s="2">
        <v>110103</v>
      </c>
      <c r="B12" s="684" t="s">
        <v>518</v>
      </c>
      <c r="C12" s="684"/>
      <c r="D12" s="687"/>
      <c r="E12" s="683">
        <f>'SUBE DOLAR'!D5</f>
        <v>13333.333333333334</v>
      </c>
      <c r="F12" s="683"/>
      <c r="G12" s="683"/>
      <c r="H12" s="690"/>
      <c r="I12" s="683"/>
      <c r="J12" s="683"/>
      <c r="K12" s="683"/>
    </row>
    <row r="13" spans="1:11" ht="16.5" x14ac:dyDescent="0.3">
      <c r="A13" s="2">
        <v>110103</v>
      </c>
      <c r="B13" s="687" t="s">
        <v>518</v>
      </c>
      <c r="C13" s="709"/>
      <c r="D13" s="688"/>
      <c r="E13" s="689">
        <f>'COMPRA DOLARES'!D5</f>
        <v>12666.666666666666</v>
      </c>
      <c r="F13" s="1168"/>
      <c r="G13" s="690"/>
      <c r="H13" s="689"/>
      <c r="I13" s="690"/>
      <c r="J13" s="689"/>
      <c r="K13" s="690"/>
    </row>
    <row r="14" spans="1:11" ht="16.5" x14ac:dyDescent="0.3">
      <c r="A14" s="466">
        <v>1102</v>
      </c>
      <c r="B14" s="1164" t="s">
        <v>186</v>
      </c>
      <c r="C14" s="1164"/>
      <c r="D14" s="1164"/>
      <c r="E14" s="1199"/>
      <c r="F14" s="1200"/>
      <c r="G14" s="1201"/>
      <c r="H14" s="1163"/>
      <c r="I14" s="1163"/>
      <c r="J14" s="467">
        <f>SUM(E15:G20)</f>
        <v>17913009.071104668</v>
      </c>
      <c r="K14" s="468"/>
    </row>
    <row r="15" spans="1:11" ht="16.5" x14ac:dyDescent="0.3">
      <c r="A15" s="2">
        <v>110201</v>
      </c>
      <c r="B15" s="684" t="s">
        <v>519</v>
      </c>
      <c r="C15" s="684"/>
      <c r="D15" s="684"/>
      <c r="E15" s="689">
        <f>NOMINA!R13</f>
        <v>10204758.416000001</v>
      </c>
      <c r="F15" s="1168"/>
      <c r="G15" s="690"/>
      <c r="H15" s="683"/>
      <c r="I15" s="683"/>
      <c r="J15" s="683"/>
      <c r="K15" s="683"/>
    </row>
    <row r="16" spans="1:11" ht="16.5" x14ac:dyDescent="0.3">
      <c r="A16" s="2">
        <v>110201</v>
      </c>
      <c r="B16" s="684" t="s">
        <v>520</v>
      </c>
      <c r="C16" s="684"/>
      <c r="D16" s="684"/>
      <c r="E16" s="689">
        <f>'COMPRA SOFTWARE'!E9</f>
        <v>1149000</v>
      </c>
      <c r="F16" s="1168"/>
      <c r="G16" s="690"/>
      <c r="H16" s="683"/>
      <c r="I16" s="683"/>
      <c r="J16" s="683"/>
      <c r="K16" s="683"/>
    </row>
    <row r="17" spans="1:13" ht="16.5" x14ac:dyDescent="0.3">
      <c r="A17" s="2">
        <v>11020101</v>
      </c>
      <c r="B17" s="684" t="s">
        <v>521</v>
      </c>
      <c r="C17" s="684"/>
      <c r="D17" s="684"/>
      <c r="E17" s="689">
        <f>CDT!E9</f>
        <v>5002083.333333333</v>
      </c>
      <c r="F17" s="1168"/>
      <c r="G17" s="690"/>
      <c r="H17" s="683"/>
      <c r="I17" s="683"/>
      <c r="J17" s="683"/>
      <c r="K17" s="683"/>
      <c r="M17" s="329"/>
    </row>
    <row r="18" spans="1:13" ht="16.5" x14ac:dyDescent="0.3">
      <c r="A18" s="2">
        <v>110201</v>
      </c>
      <c r="B18" s="684" t="s">
        <v>522</v>
      </c>
      <c r="C18" s="684"/>
      <c r="D18" s="684"/>
      <c r="E18" s="689">
        <f>'COMPRA ACCIONES'!E7</f>
        <v>1000000</v>
      </c>
      <c r="F18" s="1168"/>
      <c r="G18" s="690"/>
      <c r="H18" s="683"/>
      <c r="I18" s="683"/>
      <c r="J18" s="683"/>
      <c r="K18" s="683"/>
    </row>
    <row r="19" spans="1:13" ht="16.5" x14ac:dyDescent="0.3">
      <c r="A19" s="2">
        <v>110201</v>
      </c>
      <c r="B19" s="684" t="s">
        <v>523</v>
      </c>
      <c r="C19" s="684"/>
      <c r="D19" s="684"/>
      <c r="E19" s="689">
        <f>'SERV. MANT. ELECTRICO'!F10</f>
        <v>229800</v>
      </c>
      <c r="F19" s="1168"/>
      <c r="G19" s="690"/>
      <c r="H19" s="689"/>
      <c r="I19" s="690"/>
      <c r="J19" s="683"/>
      <c r="K19" s="683"/>
    </row>
    <row r="20" spans="1:13" ht="16.5" x14ac:dyDescent="0.3">
      <c r="A20" s="2">
        <v>110201</v>
      </c>
      <c r="B20" s="684" t="s">
        <v>524</v>
      </c>
      <c r="C20" s="684"/>
      <c r="D20" s="684"/>
      <c r="E20" s="689">
        <f>'4x1000'!$E$6</f>
        <v>327367.32177133329</v>
      </c>
      <c r="F20" s="1168"/>
      <c r="G20" s="690"/>
      <c r="H20" s="689"/>
      <c r="I20" s="690"/>
      <c r="J20" s="683"/>
      <c r="K20" s="683"/>
    </row>
    <row r="21" spans="1:13" ht="16.5" x14ac:dyDescent="0.3">
      <c r="A21" s="466">
        <v>1201</v>
      </c>
      <c r="B21" s="1164" t="s">
        <v>525</v>
      </c>
      <c r="C21" s="1164"/>
      <c r="D21" s="1164"/>
      <c r="E21" s="1195"/>
      <c r="F21" s="1196"/>
      <c r="G21" s="1197"/>
      <c r="H21" s="1182"/>
      <c r="I21" s="1183"/>
      <c r="J21" s="467">
        <f>E22</f>
        <v>1333.3333333333333</v>
      </c>
      <c r="K21" s="468"/>
    </row>
    <row r="22" spans="1:13" ht="16.5" x14ac:dyDescent="0.3">
      <c r="A22" s="2">
        <v>120199</v>
      </c>
      <c r="B22" s="687" t="s">
        <v>526</v>
      </c>
      <c r="C22" s="709"/>
      <c r="D22" s="688"/>
      <c r="E22" s="689">
        <f>'BAJAN ACCIONES'!E6</f>
        <v>1333.3333333333333</v>
      </c>
      <c r="F22" s="1168"/>
      <c r="G22" s="690"/>
      <c r="H22" s="689"/>
      <c r="I22" s="690"/>
      <c r="J22" s="683"/>
      <c r="K22" s="683"/>
    </row>
    <row r="23" spans="1:13" ht="16.5" x14ac:dyDescent="0.3">
      <c r="A23" s="466">
        <v>1205</v>
      </c>
      <c r="B23" s="1165" t="s">
        <v>527</v>
      </c>
      <c r="C23" s="1166"/>
      <c r="D23" s="1167"/>
      <c r="E23" s="1195"/>
      <c r="F23" s="1196"/>
      <c r="G23" s="1197"/>
      <c r="H23" s="467">
        <f>E24</f>
        <v>5002083.333333333</v>
      </c>
      <c r="I23" s="468"/>
      <c r="J23" s="1161"/>
      <c r="K23" s="1161"/>
    </row>
    <row r="24" spans="1:13" ht="16.5" x14ac:dyDescent="0.3">
      <c r="A24" s="2">
        <v>120501</v>
      </c>
      <c r="B24" s="687" t="s">
        <v>521</v>
      </c>
      <c r="C24" s="709"/>
      <c r="D24" s="688"/>
      <c r="E24" s="689">
        <f>CDT!E9</f>
        <v>5002083.333333333</v>
      </c>
      <c r="F24" s="1168"/>
      <c r="G24" s="690"/>
      <c r="H24" s="689"/>
      <c r="I24" s="690"/>
      <c r="J24" s="683"/>
      <c r="K24" s="683"/>
    </row>
    <row r="25" spans="1:13" ht="16.5" x14ac:dyDescent="0.3">
      <c r="A25" s="466">
        <v>1210</v>
      </c>
      <c r="B25" s="1165" t="s">
        <v>528</v>
      </c>
      <c r="C25" s="1166"/>
      <c r="D25" s="1167"/>
      <c r="E25" s="1195"/>
      <c r="F25" s="1196"/>
      <c r="G25" s="1197"/>
      <c r="H25" s="467">
        <f>E26</f>
        <v>1000000</v>
      </c>
      <c r="I25" s="468"/>
      <c r="J25" s="1161"/>
      <c r="K25" s="1161"/>
    </row>
    <row r="26" spans="1:13" ht="16.5" x14ac:dyDescent="0.3">
      <c r="A26" s="2">
        <v>131102</v>
      </c>
      <c r="B26" s="687" t="s">
        <v>525</v>
      </c>
      <c r="C26" s="709"/>
      <c r="D26" s="688"/>
      <c r="E26" s="689">
        <f>'COMPRA ACCIONES'!E7</f>
        <v>1000000</v>
      </c>
      <c r="F26" s="1168"/>
      <c r="G26" s="690"/>
      <c r="H26" s="689"/>
      <c r="I26" s="690"/>
      <c r="J26" s="683"/>
      <c r="K26" s="683"/>
    </row>
    <row r="27" spans="1:13" ht="16.5" x14ac:dyDescent="0.3">
      <c r="A27" s="466">
        <v>1301</v>
      </c>
      <c r="B27" s="1165" t="s">
        <v>529</v>
      </c>
      <c r="C27" s="1166"/>
      <c r="D27" s="1167"/>
      <c r="E27" s="1195"/>
      <c r="F27" s="1196"/>
      <c r="G27" s="1197"/>
      <c r="H27" s="467">
        <f>E28</f>
        <v>64468350.734999999</v>
      </c>
      <c r="I27" s="468"/>
      <c r="J27" s="1161"/>
      <c r="K27" s="1161"/>
    </row>
    <row r="28" spans="1:13" ht="16.5" x14ac:dyDescent="0.3">
      <c r="A28" s="2">
        <v>130101</v>
      </c>
      <c r="B28" s="684" t="s">
        <v>530</v>
      </c>
      <c r="C28" s="684"/>
      <c r="D28" s="684"/>
      <c r="E28" s="689">
        <f>'VENDE INVENTARIOS'!D9</f>
        <v>64468350.734999999</v>
      </c>
      <c r="F28" s="1168"/>
      <c r="G28" s="690"/>
      <c r="H28" s="689"/>
      <c r="I28" s="690"/>
      <c r="J28" s="683"/>
      <c r="K28" s="683"/>
    </row>
    <row r="29" spans="1:13" ht="16.5" x14ac:dyDescent="0.3">
      <c r="A29" s="466">
        <v>1311</v>
      </c>
      <c r="B29" s="1164" t="s">
        <v>531</v>
      </c>
      <c r="C29" s="1164"/>
      <c r="D29" s="1164"/>
      <c r="E29" s="1161"/>
      <c r="F29" s="1161"/>
      <c r="G29" s="1161"/>
      <c r="H29" s="467">
        <f>E30</f>
        <v>14166.666666666668</v>
      </c>
      <c r="I29" s="468"/>
      <c r="J29" s="1163"/>
      <c r="K29" s="1163"/>
    </row>
    <row r="30" spans="1:13" ht="16.5" x14ac:dyDescent="0.3">
      <c r="A30" s="2">
        <v>131102</v>
      </c>
      <c r="B30" s="684" t="s">
        <v>532</v>
      </c>
      <c r="C30" s="684"/>
      <c r="D30" s="684"/>
      <c r="E30" s="683">
        <f>'INTERES CDT'!$D$9</f>
        <v>14166.666666666668</v>
      </c>
      <c r="F30" s="683"/>
      <c r="G30" s="683"/>
      <c r="H30" s="683"/>
      <c r="I30" s="683"/>
      <c r="J30" s="683"/>
      <c r="K30" s="683"/>
    </row>
    <row r="31" spans="1:13" ht="16.5" x14ac:dyDescent="0.3">
      <c r="A31" s="466">
        <v>1314</v>
      </c>
      <c r="B31" s="1164" t="s">
        <v>533</v>
      </c>
      <c r="C31" s="1164"/>
      <c r="D31" s="1164"/>
      <c r="E31" s="1161"/>
      <c r="F31" s="1161"/>
      <c r="G31" s="1161"/>
      <c r="H31" s="1163"/>
      <c r="I31" s="1163"/>
      <c r="J31" s="467">
        <f>E32</f>
        <v>70000</v>
      </c>
      <c r="K31" s="468"/>
    </row>
    <row r="32" spans="1:13" ht="16.5" x14ac:dyDescent="0.3">
      <c r="A32" s="2">
        <v>131401</v>
      </c>
      <c r="B32" s="684" t="s">
        <v>534</v>
      </c>
      <c r="C32" s="684"/>
      <c r="D32" s="684"/>
      <c r="E32" s="683">
        <f>NOMINA!I27</f>
        <v>70000</v>
      </c>
      <c r="F32" s="683"/>
      <c r="G32" s="683"/>
      <c r="H32" s="683"/>
      <c r="I32" s="683"/>
      <c r="J32" s="683"/>
      <c r="K32" s="683"/>
    </row>
    <row r="33" spans="1:11" ht="16.5" x14ac:dyDescent="0.3">
      <c r="A33" s="466">
        <v>1408</v>
      </c>
      <c r="B33" s="1164" t="s">
        <v>535</v>
      </c>
      <c r="C33" s="1164"/>
      <c r="D33" s="1164"/>
      <c r="E33" s="1161"/>
      <c r="F33" s="1161"/>
      <c r="G33" s="1161"/>
      <c r="H33" s="1163"/>
      <c r="I33" s="1163"/>
      <c r="J33" s="467">
        <f>E34</f>
        <v>55600130</v>
      </c>
      <c r="K33" s="468"/>
    </row>
    <row r="34" spans="1:11" ht="16.5" x14ac:dyDescent="0.3">
      <c r="A34" s="469">
        <v>140801</v>
      </c>
      <c r="B34" s="1177" t="s">
        <v>287</v>
      </c>
      <c r="C34" s="1177"/>
      <c r="D34" s="1177"/>
      <c r="E34" s="1162">
        <f>'VENDE INVENTARIOS'!E5</f>
        <v>55600130</v>
      </c>
      <c r="F34" s="1162"/>
      <c r="G34" s="1162"/>
      <c r="H34" s="1162"/>
      <c r="I34" s="1162"/>
      <c r="J34" s="1162"/>
      <c r="K34" s="1162"/>
    </row>
    <row r="35" spans="1:11" ht="16.5" x14ac:dyDescent="0.3">
      <c r="A35" s="466">
        <v>1508</v>
      </c>
      <c r="B35" s="1164" t="s">
        <v>536</v>
      </c>
      <c r="C35" s="1164"/>
      <c r="D35" s="1164"/>
      <c r="E35" s="1161"/>
      <c r="F35" s="1161"/>
      <c r="G35" s="1161"/>
      <c r="H35" s="1163"/>
      <c r="I35" s="1163"/>
      <c r="J35" s="467">
        <f>E36</f>
        <v>115000</v>
      </c>
      <c r="K35" s="468"/>
    </row>
    <row r="36" spans="1:11" ht="16.5" x14ac:dyDescent="0.3">
      <c r="A36" s="469">
        <v>150898</v>
      </c>
      <c r="B36" s="1177" t="s">
        <v>537</v>
      </c>
      <c r="C36" s="1177"/>
      <c r="D36" s="1177"/>
      <c r="E36" s="1162">
        <f>DEPRECIACION!$E$8</f>
        <v>115000</v>
      </c>
      <c r="F36" s="1162"/>
      <c r="G36" s="1162"/>
      <c r="H36" s="1162"/>
      <c r="I36" s="1162"/>
      <c r="J36" s="1162"/>
      <c r="K36" s="1162"/>
    </row>
    <row r="37" spans="1:11" ht="16.5" x14ac:dyDescent="0.3">
      <c r="A37" s="466">
        <v>1509</v>
      </c>
      <c r="B37" s="1165" t="s">
        <v>538</v>
      </c>
      <c r="C37" s="1166"/>
      <c r="D37" s="1167"/>
      <c r="E37" s="1195"/>
      <c r="F37" s="1196"/>
      <c r="G37" s="1197"/>
      <c r="H37" s="1161"/>
      <c r="I37" s="1161"/>
      <c r="J37" s="467">
        <f>E38</f>
        <v>26041.666666666668</v>
      </c>
      <c r="K37" s="468"/>
    </row>
    <row r="38" spans="1:11" ht="16.5" x14ac:dyDescent="0.3">
      <c r="A38" s="469">
        <v>150998</v>
      </c>
      <c r="B38" s="1174" t="s">
        <v>537</v>
      </c>
      <c r="C38" s="1175"/>
      <c r="D38" s="1176"/>
      <c r="E38" s="1170">
        <f>DEPRECIACION!$L$8</f>
        <v>26041.666666666668</v>
      </c>
      <c r="F38" s="1173"/>
      <c r="G38" s="1171"/>
      <c r="H38" s="1162"/>
      <c r="I38" s="1162"/>
      <c r="J38" s="1162"/>
      <c r="K38" s="1162"/>
    </row>
    <row r="39" spans="1:11" ht="16.5" x14ac:dyDescent="0.3">
      <c r="A39" s="466">
        <v>1607</v>
      </c>
      <c r="B39" s="1164" t="s">
        <v>539</v>
      </c>
      <c r="C39" s="1164"/>
      <c r="D39" s="1164"/>
      <c r="E39" s="1161"/>
      <c r="F39" s="1161"/>
      <c r="G39" s="1161"/>
      <c r="H39" s="467">
        <f>E40</f>
        <v>1190000</v>
      </c>
      <c r="I39" s="468"/>
      <c r="J39" s="1163"/>
      <c r="K39" s="1163"/>
    </row>
    <row r="40" spans="1:11" ht="16.5" x14ac:dyDescent="0.3">
      <c r="A40" s="2">
        <v>160701</v>
      </c>
      <c r="B40" s="684" t="s">
        <v>540</v>
      </c>
      <c r="C40" s="684"/>
      <c r="D40" s="684"/>
      <c r="E40" s="683">
        <f>'COMPRA SOFTWARE'!D11</f>
        <v>1190000</v>
      </c>
      <c r="F40" s="683"/>
      <c r="G40" s="683"/>
      <c r="H40" s="683"/>
      <c r="I40" s="683"/>
      <c r="J40" s="683"/>
      <c r="K40" s="683"/>
    </row>
    <row r="41" spans="1:11" ht="16.5" x14ac:dyDescent="0.3">
      <c r="A41" s="466">
        <v>1855</v>
      </c>
      <c r="B41" s="1164" t="s">
        <v>541</v>
      </c>
      <c r="C41" s="1164"/>
      <c r="D41" s="1164"/>
      <c r="E41" s="1161"/>
      <c r="F41" s="1161"/>
      <c r="G41" s="1161"/>
      <c r="H41" s="467">
        <f>E42+E43+E44</f>
        <v>1727803.9650000001</v>
      </c>
      <c r="I41" s="468"/>
      <c r="J41" s="1163"/>
      <c r="K41" s="1163"/>
    </row>
    <row r="42" spans="1:11" ht="16.5" x14ac:dyDescent="0.3">
      <c r="A42" s="469">
        <v>185515</v>
      </c>
      <c r="B42" s="1177" t="s">
        <v>542</v>
      </c>
      <c r="C42" s="1177"/>
      <c r="D42" s="1177"/>
      <c r="E42" s="1162">
        <f>'VENDE INVENTARIOS'!D7</f>
        <v>1390003.25</v>
      </c>
      <c r="F42" s="1162"/>
      <c r="G42" s="1162"/>
      <c r="H42" s="1162"/>
      <c r="I42" s="1162"/>
      <c r="J42" s="1162"/>
      <c r="K42" s="1162"/>
    </row>
    <row r="43" spans="1:11" ht="16.5" x14ac:dyDescent="0.3">
      <c r="A43" s="469">
        <v>185518</v>
      </c>
      <c r="B43" s="1174" t="s">
        <v>543</v>
      </c>
      <c r="C43" s="1175"/>
      <c r="D43" s="1176"/>
      <c r="E43" s="1170">
        <f>'VENDE INVENTARIOS'!D8</f>
        <v>305800.71500000003</v>
      </c>
      <c r="F43" s="1173"/>
      <c r="G43" s="1171"/>
      <c r="H43" s="1162"/>
      <c r="I43" s="1162"/>
      <c r="J43" s="1162"/>
      <c r="K43" s="1162"/>
    </row>
    <row r="44" spans="1:11" ht="16.5" x14ac:dyDescent="0.3">
      <c r="A44" s="469">
        <v>185515</v>
      </c>
      <c r="B44" s="1174" t="s">
        <v>544</v>
      </c>
      <c r="C44" s="1175"/>
      <c r="D44" s="1176"/>
      <c r="E44" s="1170">
        <v>32000</v>
      </c>
      <c r="F44" s="1173"/>
      <c r="G44" s="1171"/>
      <c r="H44" s="1162"/>
      <c r="I44" s="1162"/>
      <c r="J44" s="1162"/>
      <c r="K44" s="1162"/>
    </row>
    <row r="45" spans="1:11" ht="16.5" x14ac:dyDescent="0.3">
      <c r="A45" s="470">
        <v>2101</v>
      </c>
      <c r="B45" s="1172" t="s">
        <v>545</v>
      </c>
      <c r="C45" s="1172"/>
      <c r="D45" s="1172"/>
      <c r="E45" s="1194"/>
      <c r="F45" s="1194"/>
      <c r="G45" s="1194"/>
      <c r="H45" s="1194"/>
      <c r="I45" s="1194"/>
      <c r="J45" s="471">
        <f>E46</f>
        <v>12666.666666666666</v>
      </c>
      <c r="K45" s="472"/>
    </row>
    <row r="46" spans="1:11" ht="16.5" x14ac:dyDescent="0.3">
      <c r="A46" s="469">
        <v>210102</v>
      </c>
      <c r="B46" s="1174" t="s">
        <v>546</v>
      </c>
      <c r="C46" s="1175"/>
      <c r="D46" s="1176"/>
      <c r="E46" s="1170">
        <f>'COMPRA DOLARES'!E7</f>
        <v>12666.666666666666</v>
      </c>
      <c r="F46" s="1173"/>
      <c r="G46" s="1171"/>
      <c r="H46" s="1170"/>
      <c r="I46" s="1171"/>
      <c r="J46" s="1170"/>
      <c r="K46" s="1171"/>
    </row>
    <row r="47" spans="1:11" ht="16.5" x14ac:dyDescent="0.3">
      <c r="A47" s="470">
        <v>2211</v>
      </c>
      <c r="B47" s="1172" t="s">
        <v>547</v>
      </c>
      <c r="C47" s="1172"/>
      <c r="D47" s="1172"/>
      <c r="E47" s="1194"/>
      <c r="F47" s="1194"/>
      <c r="G47" s="1194"/>
      <c r="H47" s="1194"/>
      <c r="I47" s="1194"/>
      <c r="J47" s="471">
        <f>E48</f>
        <v>30400</v>
      </c>
      <c r="K47" s="472"/>
    </row>
    <row r="48" spans="1:11" ht="16.5" x14ac:dyDescent="0.3">
      <c r="A48" s="2">
        <v>221101</v>
      </c>
      <c r="B48" s="687" t="s">
        <v>511</v>
      </c>
      <c r="C48" s="709"/>
      <c r="D48" s="688"/>
      <c r="E48" s="683">
        <f>'INT CREDITO'!$E$8</f>
        <v>30400</v>
      </c>
      <c r="F48" s="683"/>
      <c r="G48" s="683"/>
      <c r="H48" s="683"/>
      <c r="I48" s="683"/>
      <c r="J48" s="683"/>
      <c r="K48" s="683"/>
    </row>
    <row r="49" spans="1:11" ht="16.5" x14ac:dyDescent="0.3">
      <c r="A49" s="470">
        <v>2404</v>
      </c>
      <c r="B49" s="1191" t="s">
        <v>548</v>
      </c>
      <c r="C49" s="1192"/>
      <c r="D49" s="1193"/>
      <c r="E49" s="1194"/>
      <c r="F49" s="1194"/>
      <c r="G49" s="1194"/>
      <c r="H49" s="471">
        <f>E51</f>
        <v>38000</v>
      </c>
      <c r="I49" s="472"/>
      <c r="J49" s="471">
        <f>E50</f>
        <v>10564024.699999999</v>
      </c>
      <c r="K49" s="472"/>
    </row>
    <row r="50" spans="1:11" ht="16.5" x14ac:dyDescent="0.3">
      <c r="A50" s="2">
        <v>240401</v>
      </c>
      <c r="B50" s="687" t="s">
        <v>549</v>
      </c>
      <c r="C50" s="709"/>
      <c r="D50" s="688"/>
      <c r="E50" s="683">
        <f>'VENDE INVENTARIOS'!E6</f>
        <v>10564024.699999999</v>
      </c>
      <c r="F50" s="683"/>
      <c r="G50" s="683"/>
      <c r="H50" s="1169"/>
      <c r="I50" s="1169"/>
      <c r="J50" s="1169"/>
      <c r="K50" s="1169"/>
    </row>
    <row r="51" spans="1:11" ht="16.5" x14ac:dyDescent="0.3">
      <c r="A51" s="2">
        <v>240402</v>
      </c>
      <c r="B51" s="687" t="s">
        <v>154</v>
      </c>
      <c r="C51" s="709"/>
      <c r="D51" s="688"/>
      <c r="E51" s="683">
        <f>'SERV. MANT. ELECTRICO'!E7</f>
        <v>38000</v>
      </c>
      <c r="F51" s="683"/>
      <c r="G51" s="683"/>
      <c r="H51" s="1169"/>
      <c r="I51" s="1169"/>
      <c r="J51" s="1169"/>
      <c r="K51" s="1169"/>
    </row>
    <row r="52" spans="1:11" ht="16.5" x14ac:dyDescent="0.3">
      <c r="A52" s="470">
        <v>2405</v>
      </c>
      <c r="B52" s="1191" t="s">
        <v>550</v>
      </c>
      <c r="C52" s="1192"/>
      <c r="D52" s="1193"/>
      <c r="E52" s="1194"/>
      <c r="F52" s="1194"/>
      <c r="G52" s="1194"/>
      <c r="H52" s="1198"/>
      <c r="I52" s="1198"/>
      <c r="J52" s="471">
        <f>E53+E54</f>
        <v>7200</v>
      </c>
      <c r="K52" s="472"/>
    </row>
    <row r="53" spans="1:11" ht="16.5" x14ac:dyDescent="0.3">
      <c r="A53" s="2">
        <v>240501</v>
      </c>
      <c r="B53" s="687" t="s">
        <v>551</v>
      </c>
      <c r="C53" s="709"/>
      <c r="D53" s="688"/>
      <c r="E53" s="683">
        <f>'SERV. MANT. ELECTRICO'!F9</f>
        <v>1200</v>
      </c>
      <c r="F53" s="683"/>
      <c r="G53" s="683"/>
      <c r="H53" s="1169"/>
      <c r="I53" s="1169"/>
      <c r="J53" s="1169"/>
      <c r="K53" s="1169"/>
    </row>
    <row r="54" spans="1:11" ht="16.5" x14ac:dyDescent="0.3">
      <c r="A54" s="2">
        <v>240501</v>
      </c>
      <c r="B54" s="687" t="s">
        <v>551</v>
      </c>
      <c r="C54" s="709"/>
      <c r="D54" s="688"/>
      <c r="E54" s="689">
        <f>'COMPRA SOFTWARE'!E8</f>
        <v>6000</v>
      </c>
      <c r="F54" s="1168"/>
      <c r="G54" s="690"/>
      <c r="H54" s="1169"/>
      <c r="I54" s="1169"/>
      <c r="J54" s="1169"/>
      <c r="K54" s="1169"/>
    </row>
    <row r="55" spans="1:11" ht="16.5" x14ac:dyDescent="0.3">
      <c r="A55" s="470">
        <v>2422</v>
      </c>
      <c r="B55" s="1191" t="s">
        <v>291</v>
      </c>
      <c r="C55" s="1192"/>
      <c r="D55" s="1193"/>
      <c r="E55" s="1194"/>
      <c r="F55" s="1194"/>
      <c r="G55" s="1194"/>
      <c r="H55" s="1198"/>
      <c r="I55" s="1198"/>
      <c r="J55" s="471">
        <f>E56+E57+E58</f>
        <v>74000</v>
      </c>
      <c r="K55" s="472"/>
    </row>
    <row r="56" spans="1:11" ht="16.5" x14ac:dyDescent="0.3">
      <c r="A56" s="2">
        <v>242205</v>
      </c>
      <c r="B56" s="687" t="s">
        <v>293</v>
      </c>
      <c r="C56" s="709"/>
      <c r="D56" s="688"/>
      <c r="E56" s="683">
        <f>'SERV. MANT. ELECTRICO'!F8</f>
        <v>7000.0000000000009</v>
      </c>
      <c r="F56" s="683"/>
      <c r="G56" s="683"/>
      <c r="H56" s="1169"/>
      <c r="I56" s="1169"/>
      <c r="J56" s="1169"/>
      <c r="K56" s="1169"/>
    </row>
    <row r="57" spans="1:11" ht="16.5" x14ac:dyDescent="0.3">
      <c r="A57" s="2">
        <v>242204</v>
      </c>
      <c r="B57" s="687" t="s">
        <v>293</v>
      </c>
      <c r="C57" s="709"/>
      <c r="D57" s="688"/>
      <c r="E57" s="689">
        <f>'COMPRA SOFTWARE'!E7</f>
        <v>35000</v>
      </c>
      <c r="F57" s="1168"/>
      <c r="G57" s="690"/>
      <c r="H57" s="1169"/>
      <c r="I57" s="1169"/>
      <c r="J57" s="1169"/>
      <c r="K57" s="1169"/>
    </row>
    <row r="58" spans="1:11" ht="16.5" x14ac:dyDescent="0.3">
      <c r="A58" s="2">
        <v>242215</v>
      </c>
      <c r="B58" s="687" t="s">
        <v>544</v>
      </c>
      <c r="C58" s="709"/>
      <c r="D58" s="688"/>
      <c r="E58" s="689">
        <v>32000</v>
      </c>
      <c r="F58" s="1168"/>
      <c r="G58" s="690"/>
      <c r="H58" s="1169"/>
      <c r="I58" s="1169"/>
      <c r="J58" s="1169"/>
      <c r="K58" s="1169"/>
    </row>
    <row r="59" spans="1:11" ht="16.5" x14ac:dyDescent="0.3">
      <c r="A59" s="470">
        <v>2502</v>
      </c>
      <c r="B59" s="1191" t="s">
        <v>552</v>
      </c>
      <c r="C59" s="1192"/>
      <c r="D59" s="1193"/>
      <c r="E59" s="1194"/>
      <c r="F59" s="1194"/>
      <c r="G59" s="1194"/>
      <c r="H59" s="1198"/>
      <c r="I59" s="1198"/>
      <c r="J59" s="471">
        <f>E60</f>
        <v>9359.0538804000007</v>
      </c>
      <c r="K59" s="472"/>
    </row>
    <row r="60" spans="1:11" ht="16.5" x14ac:dyDescent="0.3">
      <c r="A60" s="2">
        <v>250201</v>
      </c>
      <c r="B60" s="687" t="s">
        <v>552</v>
      </c>
      <c r="C60" s="709"/>
      <c r="D60" s="688"/>
      <c r="E60" s="683">
        <f>NOMINA!I36</f>
        <v>9359.0538804000007</v>
      </c>
      <c r="F60" s="683"/>
      <c r="G60" s="683"/>
      <c r="H60" s="1169"/>
      <c r="I60" s="1169"/>
      <c r="J60" s="1169"/>
      <c r="K60" s="1169"/>
    </row>
    <row r="61" spans="1:11" ht="16.5" x14ac:dyDescent="0.3">
      <c r="A61" s="473">
        <v>2503</v>
      </c>
      <c r="B61" s="1191" t="s">
        <v>553</v>
      </c>
      <c r="C61" s="1192"/>
      <c r="D61" s="1193"/>
      <c r="E61" s="1180"/>
      <c r="F61" s="1218"/>
      <c r="G61" s="1181"/>
      <c r="H61" s="1188"/>
      <c r="I61" s="1190"/>
      <c r="J61" s="471">
        <f>E62</f>
        <v>935905.38804000011</v>
      </c>
      <c r="K61" s="472"/>
    </row>
    <row r="62" spans="1:11" ht="16.5" x14ac:dyDescent="0.3">
      <c r="A62" s="474">
        <v>250301</v>
      </c>
      <c r="B62" s="687" t="s">
        <v>553</v>
      </c>
      <c r="C62" s="709"/>
      <c r="D62" s="688"/>
      <c r="E62" s="689">
        <f>NOMINA!I38</f>
        <v>935905.38804000011</v>
      </c>
      <c r="F62" s="1168"/>
      <c r="G62" s="690"/>
      <c r="H62" s="1186"/>
      <c r="I62" s="1187"/>
      <c r="J62" s="1186"/>
      <c r="K62" s="1187"/>
    </row>
    <row r="63" spans="1:11" ht="16.5" x14ac:dyDescent="0.3">
      <c r="A63" s="473">
        <v>2504</v>
      </c>
      <c r="B63" s="1191" t="s">
        <v>554</v>
      </c>
      <c r="C63" s="1192"/>
      <c r="D63" s="1193"/>
      <c r="E63" s="1180"/>
      <c r="F63" s="1218"/>
      <c r="G63" s="1181"/>
      <c r="H63" s="1198"/>
      <c r="I63" s="1198"/>
      <c r="J63" s="471">
        <f>E64</f>
        <v>935905.38804000011</v>
      </c>
      <c r="K63" s="472"/>
    </row>
    <row r="64" spans="1:11" ht="16.5" x14ac:dyDescent="0.3">
      <c r="A64" s="474">
        <v>250401</v>
      </c>
      <c r="B64" s="687" t="s">
        <v>554</v>
      </c>
      <c r="C64" s="709"/>
      <c r="D64" s="688"/>
      <c r="E64" s="689">
        <f>NOMINA!I38</f>
        <v>935905.38804000011</v>
      </c>
      <c r="F64" s="1168"/>
      <c r="G64" s="690"/>
      <c r="H64" s="1169"/>
      <c r="I64" s="1169"/>
      <c r="J64" s="1169"/>
      <c r="K64" s="1169"/>
    </row>
    <row r="65" spans="1:11" ht="16.5" x14ac:dyDescent="0.3">
      <c r="A65" s="473">
        <v>2505</v>
      </c>
      <c r="B65" s="1191" t="s">
        <v>555</v>
      </c>
      <c r="C65" s="1192"/>
      <c r="D65" s="1193"/>
      <c r="E65" s="1188"/>
      <c r="F65" s="1189"/>
      <c r="G65" s="1190"/>
      <c r="H65" s="1198"/>
      <c r="I65" s="1198"/>
      <c r="J65" s="471">
        <f>E66</f>
        <v>464225.45016000007</v>
      </c>
      <c r="K65" s="472"/>
    </row>
    <row r="66" spans="1:11" ht="16.5" x14ac:dyDescent="0.3">
      <c r="A66" s="474">
        <v>250501</v>
      </c>
      <c r="B66" s="687" t="s">
        <v>555</v>
      </c>
      <c r="C66" s="709"/>
      <c r="D66" s="688"/>
      <c r="E66" s="689">
        <f>NOMINA!I37</f>
        <v>464225.45016000007</v>
      </c>
      <c r="F66" s="1168"/>
      <c r="G66" s="690"/>
      <c r="H66" s="1169"/>
      <c r="I66" s="1169"/>
      <c r="J66" s="1169"/>
      <c r="K66" s="1169"/>
    </row>
    <row r="67" spans="1:11" ht="16.5" x14ac:dyDescent="0.3">
      <c r="A67" s="473">
        <v>2510</v>
      </c>
      <c r="B67" s="1191" t="s">
        <v>556</v>
      </c>
      <c r="C67" s="1192"/>
      <c r="D67" s="1193"/>
      <c r="E67" s="1188"/>
      <c r="F67" s="1189"/>
      <c r="G67" s="1190"/>
      <c r="H67" s="1198"/>
      <c r="I67" s="1198"/>
      <c r="J67" s="471">
        <f>E68+E69+E70+E71+E72</f>
        <v>4302800.9750560001</v>
      </c>
      <c r="K67" s="472"/>
    </row>
    <row r="68" spans="1:11" ht="16.5" x14ac:dyDescent="0.3">
      <c r="A68" s="475">
        <v>251001</v>
      </c>
      <c r="B68" s="687" t="s">
        <v>557</v>
      </c>
      <c r="C68" s="709"/>
      <c r="D68" s="688"/>
      <c r="E68" s="689">
        <f>NOMINA!I29</f>
        <v>1391563.1</v>
      </c>
      <c r="F68" s="1168"/>
      <c r="G68" s="690"/>
      <c r="H68" s="1169"/>
      <c r="I68" s="1169"/>
      <c r="J68" s="1169"/>
      <c r="K68" s="1169"/>
    </row>
    <row r="69" spans="1:11" ht="16.5" x14ac:dyDescent="0.3">
      <c r="A69" s="475">
        <v>251002</v>
      </c>
      <c r="B69" s="687" t="s">
        <v>558</v>
      </c>
      <c r="C69" s="709"/>
      <c r="D69" s="688"/>
      <c r="E69" s="689">
        <f>NOMINA!I30</f>
        <v>58111.675056</v>
      </c>
      <c r="F69" s="1168"/>
      <c r="G69" s="690"/>
      <c r="H69" s="1169"/>
      <c r="I69" s="1169"/>
      <c r="J69" s="1169"/>
      <c r="K69" s="1169"/>
    </row>
    <row r="70" spans="1:11" ht="16.5" x14ac:dyDescent="0.3">
      <c r="A70" s="475">
        <v>251003</v>
      </c>
      <c r="B70" s="687" t="s">
        <v>559</v>
      </c>
      <c r="C70" s="709"/>
      <c r="D70" s="688"/>
      <c r="E70" s="689">
        <f>NOMINA!I31</f>
        <v>1001925.4320000001</v>
      </c>
      <c r="F70" s="1168"/>
      <c r="G70" s="690"/>
      <c r="H70" s="1169"/>
      <c r="I70" s="1169"/>
      <c r="J70" s="1169"/>
      <c r="K70" s="1169"/>
    </row>
    <row r="71" spans="1:11" ht="16.5" x14ac:dyDescent="0.3">
      <c r="A71" s="475">
        <v>251009</v>
      </c>
      <c r="B71" s="687" t="s">
        <v>560</v>
      </c>
      <c r="C71" s="709"/>
      <c r="D71" s="688"/>
      <c r="E71" s="689">
        <f>NOMINA!I32</f>
        <v>1781200.7680000002</v>
      </c>
      <c r="F71" s="1168"/>
      <c r="G71" s="690"/>
      <c r="H71" s="1169"/>
      <c r="I71" s="1169"/>
      <c r="J71" s="1169"/>
      <c r="K71" s="1169"/>
    </row>
    <row r="72" spans="1:11" ht="16.5" x14ac:dyDescent="0.3">
      <c r="A72" s="475">
        <v>251005</v>
      </c>
      <c r="B72" s="687" t="s">
        <v>561</v>
      </c>
      <c r="C72" s="709"/>
      <c r="D72" s="688"/>
      <c r="E72" s="689">
        <f>NOMINA!I33</f>
        <v>70000</v>
      </c>
      <c r="F72" s="1168"/>
      <c r="G72" s="690"/>
      <c r="H72" s="1169"/>
      <c r="I72" s="1169"/>
      <c r="J72" s="1169"/>
      <c r="K72" s="1169"/>
    </row>
    <row r="73" spans="1:11" ht="16.5" x14ac:dyDescent="0.3">
      <c r="A73" s="473">
        <v>4107</v>
      </c>
      <c r="B73" s="1191" t="s">
        <v>562</v>
      </c>
      <c r="C73" s="1192"/>
      <c r="D73" s="1193"/>
      <c r="E73" s="1188"/>
      <c r="F73" s="1189"/>
      <c r="G73" s="1190"/>
      <c r="H73" s="1198"/>
      <c r="I73" s="1198"/>
      <c r="J73" s="471">
        <f>'VENDE INVENTARIOS'!E10</f>
        <v>66164154.700000003</v>
      </c>
      <c r="K73" s="472"/>
    </row>
    <row r="74" spans="1:11" ht="16.5" x14ac:dyDescent="0.3">
      <c r="A74" s="475">
        <v>410712</v>
      </c>
      <c r="B74" s="687" t="s">
        <v>562</v>
      </c>
      <c r="C74" s="709"/>
      <c r="D74" s="688"/>
      <c r="E74" s="689">
        <f>'VENDE INVENTARIOS'!E5</f>
        <v>55600130</v>
      </c>
      <c r="F74" s="1168"/>
      <c r="G74" s="690"/>
      <c r="H74" s="1169"/>
      <c r="I74" s="1169"/>
      <c r="J74" s="1169"/>
      <c r="K74" s="1169"/>
    </row>
    <row r="75" spans="1:11" ht="16.5" x14ac:dyDescent="0.3">
      <c r="A75" s="473">
        <v>4210</v>
      </c>
      <c r="B75" s="1191" t="s">
        <v>563</v>
      </c>
      <c r="C75" s="1192"/>
      <c r="D75" s="1193"/>
      <c r="E75" s="1188"/>
      <c r="F75" s="1189"/>
      <c r="G75" s="1190"/>
      <c r="H75" s="1198"/>
      <c r="I75" s="1198"/>
      <c r="J75" s="471">
        <f>E76+E77</f>
        <v>27500</v>
      </c>
      <c r="K75" s="472"/>
    </row>
    <row r="76" spans="1:11" ht="16.5" x14ac:dyDescent="0.3">
      <c r="A76" s="475">
        <v>421005</v>
      </c>
      <c r="B76" s="687" t="s">
        <v>532</v>
      </c>
      <c r="C76" s="709"/>
      <c r="D76" s="688"/>
      <c r="E76" s="689">
        <f>'INTERES CDT'!$E$9</f>
        <v>14166.666666666668</v>
      </c>
      <c r="F76" s="1168"/>
      <c r="G76" s="690"/>
      <c r="H76" s="1169"/>
      <c r="I76" s="1169"/>
      <c r="J76" s="1169"/>
      <c r="K76" s="1169"/>
    </row>
    <row r="77" spans="1:11" ht="16.5" x14ac:dyDescent="0.3">
      <c r="A77" s="475">
        <v>421020</v>
      </c>
      <c r="B77" s="687" t="s">
        <v>564</v>
      </c>
      <c r="C77" s="709"/>
      <c r="D77" s="688"/>
      <c r="E77" s="689">
        <f>'SUBE DOLAR'!E7</f>
        <v>13333.333333333334</v>
      </c>
      <c r="F77" s="1168"/>
      <c r="G77" s="690"/>
      <c r="H77" s="1169"/>
      <c r="I77" s="1169"/>
      <c r="J77" s="1169"/>
      <c r="K77" s="1169"/>
    </row>
    <row r="78" spans="1:11" ht="16.5" x14ac:dyDescent="0.3">
      <c r="A78" s="476">
        <v>5101</v>
      </c>
      <c r="B78" s="1165" t="s">
        <v>565</v>
      </c>
      <c r="C78" s="1166"/>
      <c r="D78" s="1167"/>
      <c r="E78" s="1182"/>
      <c r="F78" s="1222"/>
      <c r="G78" s="1183"/>
      <c r="H78" s="467">
        <f>SUM(E79:G91)</f>
        <v>16922954.6711764</v>
      </c>
      <c r="I78" s="468"/>
      <c r="J78" s="1163"/>
      <c r="K78" s="1163"/>
    </row>
    <row r="79" spans="1:11" ht="16.5" x14ac:dyDescent="0.3">
      <c r="A79" s="475">
        <v>510102</v>
      </c>
      <c r="B79" s="1213" t="s">
        <v>566</v>
      </c>
      <c r="C79" s="1214"/>
      <c r="D79" s="1215"/>
      <c r="E79" s="689">
        <f>NOMINA!H40</f>
        <v>11132504.800000001</v>
      </c>
      <c r="F79" s="1168"/>
      <c r="G79" s="690"/>
      <c r="H79" s="1169"/>
      <c r="I79" s="1169"/>
      <c r="J79" s="1169"/>
      <c r="K79" s="1169"/>
    </row>
    <row r="80" spans="1:11" ht="16.5" x14ac:dyDescent="0.3">
      <c r="A80" s="475">
        <v>510104</v>
      </c>
      <c r="B80" s="1213" t="s">
        <v>567</v>
      </c>
      <c r="C80" s="1214"/>
      <c r="D80" s="1215"/>
      <c r="E80" s="689">
        <f>NOMINA!H41</f>
        <v>0</v>
      </c>
      <c r="F80" s="1168"/>
      <c r="G80" s="690"/>
      <c r="H80" s="1169"/>
      <c r="I80" s="1169"/>
      <c r="J80" s="1169"/>
      <c r="K80" s="1169"/>
    </row>
    <row r="81" spans="1:11" ht="16.5" x14ac:dyDescent="0.3">
      <c r="A81" s="475">
        <v>510108</v>
      </c>
      <c r="B81" s="1213" t="s">
        <v>568</v>
      </c>
      <c r="C81" s="1214"/>
      <c r="D81" s="1215"/>
      <c r="E81" s="689">
        <f>NOMINA!H42</f>
        <v>102854</v>
      </c>
      <c r="F81" s="1168"/>
      <c r="G81" s="690"/>
      <c r="H81" s="1169"/>
      <c r="I81" s="1169"/>
      <c r="J81" s="1169"/>
      <c r="K81" s="1169"/>
    </row>
    <row r="82" spans="1:11" ht="16.5" x14ac:dyDescent="0.3">
      <c r="A82" s="475">
        <v>510109</v>
      </c>
      <c r="B82" s="1213" t="s">
        <v>569</v>
      </c>
      <c r="C82" s="1214"/>
      <c r="D82" s="1215"/>
      <c r="E82" s="689">
        <f>NOMINA!H43</f>
        <v>935905.38804000011</v>
      </c>
      <c r="F82" s="1168"/>
      <c r="G82" s="690"/>
      <c r="H82" s="1169"/>
      <c r="I82" s="1169"/>
      <c r="J82" s="1169"/>
      <c r="K82" s="1169"/>
    </row>
    <row r="83" spans="1:11" ht="16.5" x14ac:dyDescent="0.3">
      <c r="A83" s="475">
        <v>510110</v>
      </c>
      <c r="B83" s="1213" t="s">
        <v>570</v>
      </c>
      <c r="C83" s="1214"/>
      <c r="D83" s="1215"/>
      <c r="E83" s="689">
        <f>NOMINA!H44</f>
        <v>9359.0538804000007</v>
      </c>
      <c r="F83" s="1168"/>
      <c r="G83" s="690"/>
      <c r="H83" s="1169"/>
      <c r="I83" s="1169"/>
      <c r="J83" s="1169"/>
      <c r="K83" s="1169"/>
    </row>
    <row r="84" spans="1:11" ht="16.5" x14ac:dyDescent="0.3">
      <c r="A84" s="475">
        <v>510111</v>
      </c>
      <c r="B84" s="1213" t="s">
        <v>571</v>
      </c>
      <c r="C84" s="1214"/>
      <c r="D84" s="1215"/>
      <c r="E84" s="689">
        <f>NOMINA!H45</f>
        <v>935905.38804000011</v>
      </c>
      <c r="F84" s="1168"/>
      <c r="G84" s="690"/>
      <c r="H84" s="1169"/>
      <c r="I84" s="1169"/>
      <c r="J84" s="1169"/>
      <c r="K84" s="1169"/>
    </row>
    <row r="85" spans="1:11" ht="16.5" x14ac:dyDescent="0.3">
      <c r="A85" s="475">
        <v>510112</v>
      </c>
      <c r="B85" s="1213" t="s">
        <v>555</v>
      </c>
      <c r="C85" s="1214"/>
      <c r="D85" s="1215"/>
      <c r="E85" s="689">
        <f>NOMINA!H46</f>
        <v>464225.45016000007</v>
      </c>
      <c r="F85" s="1168"/>
      <c r="G85" s="690"/>
      <c r="H85" s="1169"/>
      <c r="I85" s="1169"/>
      <c r="J85" s="1169"/>
      <c r="K85" s="1169"/>
    </row>
    <row r="86" spans="1:11" ht="16.5" x14ac:dyDescent="0.3">
      <c r="A86" s="475">
        <v>510126</v>
      </c>
      <c r="B86" s="1213" t="s">
        <v>558</v>
      </c>
      <c r="C86" s="1214"/>
      <c r="D86" s="1215"/>
      <c r="E86" s="689">
        <f>NOMINA!H47</f>
        <v>58111.675056</v>
      </c>
      <c r="F86" s="1168"/>
      <c r="G86" s="690"/>
      <c r="H86" s="1169"/>
      <c r="I86" s="1169"/>
      <c r="J86" s="1169"/>
      <c r="K86" s="1169"/>
    </row>
    <row r="87" spans="1:11" ht="16.5" x14ac:dyDescent="0.3">
      <c r="A87" s="475">
        <v>510127</v>
      </c>
      <c r="B87" s="1213" t="s">
        <v>557</v>
      </c>
      <c r="C87" s="1214"/>
      <c r="D87" s="1215"/>
      <c r="E87" s="689">
        <f>NOMINA!H48</f>
        <v>946262.90800000017</v>
      </c>
      <c r="F87" s="1168"/>
      <c r="G87" s="690"/>
      <c r="H87" s="1169"/>
      <c r="I87" s="1169"/>
      <c r="J87" s="1169"/>
      <c r="K87" s="1169"/>
    </row>
    <row r="88" spans="1:11" ht="16.5" x14ac:dyDescent="0.3">
      <c r="A88" s="475">
        <v>510128</v>
      </c>
      <c r="B88" s="1213" t="s">
        <v>572</v>
      </c>
      <c r="C88" s="1214"/>
      <c r="D88" s="1215"/>
      <c r="E88" s="689">
        <f>NOMINA!H49</f>
        <v>1335900.5760000001</v>
      </c>
      <c r="F88" s="1168"/>
      <c r="G88" s="690"/>
      <c r="H88" s="1169"/>
      <c r="I88" s="1169"/>
      <c r="J88" s="1169"/>
      <c r="K88" s="1169"/>
    </row>
    <row r="89" spans="1:11" ht="16.5" x14ac:dyDescent="0.3">
      <c r="A89" s="475">
        <v>510129</v>
      </c>
      <c r="B89" s="1213" t="s">
        <v>573</v>
      </c>
      <c r="C89" s="1214"/>
      <c r="D89" s="1215"/>
      <c r="E89" s="689">
        <f>NOMINA!H50</f>
        <v>445300.19200000004</v>
      </c>
      <c r="F89" s="1168"/>
      <c r="G89" s="690"/>
      <c r="H89" s="1169"/>
      <c r="I89" s="1169"/>
      <c r="J89" s="1169"/>
      <c r="K89" s="1169"/>
    </row>
    <row r="90" spans="1:11" ht="16.5" x14ac:dyDescent="0.3">
      <c r="A90" s="475">
        <v>510130</v>
      </c>
      <c r="B90" s="1213" t="s">
        <v>574</v>
      </c>
      <c r="C90" s="1214"/>
      <c r="D90" s="1215"/>
      <c r="E90" s="689">
        <f>NOMINA!H51</f>
        <v>333975.14400000003</v>
      </c>
      <c r="F90" s="1168"/>
      <c r="G90" s="690"/>
      <c r="H90" s="1169"/>
      <c r="I90" s="1169"/>
      <c r="J90" s="1169"/>
      <c r="K90" s="1169"/>
    </row>
    <row r="91" spans="1:11" ht="16.5" x14ac:dyDescent="0.3">
      <c r="A91" s="475">
        <v>510131</v>
      </c>
      <c r="B91" s="1213" t="s">
        <v>575</v>
      </c>
      <c r="C91" s="1214"/>
      <c r="D91" s="1215"/>
      <c r="E91" s="689">
        <f>NOMINA!H52</f>
        <v>222650.09600000002</v>
      </c>
      <c r="F91" s="1168"/>
      <c r="G91" s="690"/>
      <c r="H91" s="1169"/>
      <c r="I91" s="1169"/>
      <c r="J91" s="1169"/>
      <c r="K91" s="1169"/>
    </row>
    <row r="92" spans="1:11" ht="16.5" x14ac:dyDescent="0.3">
      <c r="A92" s="476">
        <v>5110</v>
      </c>
      <c r="B92" s="1165" t="s">
        <v>576</v>
      </c>
      <c r="C92" s="1166"/>
      <c r="D92" s="1167"/>
      <c r="E92" s="1182"/>
      <c r="F92" s="1222"/>
      <c r="G92" s="1183"/>
      <c r="H92" s="467">
        <f>E93</f>
        <v>300000</v>
      </c>
      <c r="I92" s="468"/>
      <c r="J92" s="1163"/>
      <c r="K92" s="1163"/>
    </row>
    <row r="93" spans="1:11" ht="16.5" x14ac:dyDescent="0.3">
      <c r="A93" s="475">
        <v>511001</v>
      </c>
      <c r="B93" s="687" t="s">
        <v>577</v>
      </c>
      <c r="C93" s="709"/>
      <c r="D93" s="688"/>
      <c r="E93" s="689">
        <f>'[2]2.SCIOS MANTENIMIENTO'!D5</f>
        <v>300000</v>
      </c>
      <c r="F93" s="1168"/>
      <c r="G93" s="690"/>
      <c r="H93" s="1169"/>
      <c r="I93" s="1169"/>
      <c r="J93" s="1169"/>
      <c r="K93" s="1169"/>
    </row>
    <row r="94" spans="1:11" ht="16.5" x14ac:dyDescent="0.3">
      <c r="A94" s="476">
        <v>5112</v>
      </c>
      <c r="B94" s="1165" t="s">
        <v>578</v>
      </c>
      <c r="C94" s="1166"/>
      <c r="D94" s="1167"/>
      <c r="E94" s="1182"/>
      <c r="F94" s="1222"/>
      <c r="G94" s="1183"/>
      <c r="H94" s="467">
        <f>E95+E96</f>
        <v>141041.66666666666</v>
      </c>
      <c r="I94" s="468"/>
      <c r="J94" s="1163"/>
      <c r="K94" s="1163"/>
    </row>
    <row r="95" spans="1:11" ht="16.5" x14ac:dyDescent="0.3">
      <c r="A95" s="475">
        <v>511203</v>
      </c>
      <c r="B95" s="687" t="s">
        <v>231</v>
      </c>
      <c r="C95" s="709"/>
      <c r="D95" s="688"/>
      <c r="E95" s="689">
        <f>DEPRECIACION!$K$5</f>
        <v>26041.666666666668</v>
      </c>
      <c r="F95" s="1168"/>
      <c r="G95" s="690"/>
      <c r="H95" s="1169"/>
      <c r="I95" s="1169"/>
      <c r="J95" s="1169"/>
      <c r="K95" s="1169"/>
    </row>
    <row r="96" spans="1:11" ht="16.5" x14ac:dyDescent="0.3">
      <c r="A96" s="475">
        <v>51204</v>
      </c>
      <c r="B96" s="687" t="s">
        <v>205</v>
      </c>
      <c r="C96" s="709"/>
      <c r="D96" s="688"/>
      <c r="E96" s="689">
        <f>DEPRECIACION!$D$5</f>
        <v>115000</v>
      </c>
      <c r="F96" s="1168"/>
      <c r="G96" s="690"/>
      <c r="H96" s="1169"/>
      <c r="I96" s="1169"/>
      <c r="J96" s="1169"/>
      <c r="K96" s="1169"/>
    </row>
    <row r="97" spans="1:13" ht="16.5" x14ac:dyDescent="0.3">
      <c r="A97" s="476">
        <v>5215</v>
      </c>
      <c r="B97" s="1165" t="s">
        <v>579</v>
      </c>
      <c r="C97" s="1166"/>
      <c r="D97" s="1167"/>
      <c r="E97" s="1182"/>
      <c r="F97" s="1222"/>
      <c r="G97" s="1183"/>
      <c r="H97" s="467">
        <f>E98</f>
        <v>1333.3333333333333</v>
      </c>
      <c r="I97" s="468"/>
      <c r="J97" s="1163"/>
      <c r="K97" s="1163"/>
    </row>
    <row r="98" spans="1:13" ht="16.5" x14ac:dyDescent="0.3">
      <c r="A98" s="475">
        <v>521501</v>
      </c>
      <c r="B98" s="687" t="s">
        <v>580</v>
      </c>
      <c r="C98" s="709"/>
      <c r="D98" s="688"/>
      <c r="E98" s="689">
        <f>'BAJAN ACCIONES'!D7</f>
        <v>1333.3333333333333</v>
      </c>
      <c r="F98" s="1168"/>
      <c r="G98" s="690"/>
      <c r="H98" s="1169"/>
      <c r="I98" s="1169"/>
      <c r="J98" s="1169"/>
      <c r="K98" s="1169"/>
    </row>
    <row r="99" spans="1:13" ht="16.5" x14ac:dyDescent="0.3">
      <c r="A99" s="476">
        <v>5305</v>
      </c>
      <c r="B99" s="1165" t="s">
        <v>563</v>
      </c>
      <c r="C99" s="1166"/>
      <c r="D99" s="1167"/>
      <c r="E99" s="1182"/>
      <c r="F99" s="1222"/>
      <c r="G99" s="1183"/>
      <c r="H99" s="467">
        <f>E100+E101</f>
        <v>357767.32177133329</v>
      </c>
      <c r="I99" s="468"/>
      <c r="J99" s="1163"/>
      <c r="K99" s="1163"/>
    </row>
    <row r="100" spans="1:13" ht="16.5" x14ac:dyDescent="0.3">
      <c r="A100" s="477">
        <v>530516</v>
      </c>
      <c r="B100" s="1223" t="s">
        <v>581</v>
      </c>
      <c r="C100" s="1224"/>
      <c r="D100" s="1225"/>
      <c r="E100" s="1170">
        <f>'4x1000'!$D$5</f>
        <v>327367.32177133329</v>
      </c>
      <c r="F100" s="1173"/>
      <c r="G100" s="1171"/>
      <c r="H100" s="1178"/>
      <c r="I100" s="1179"/>
      <c r="J100" s="1178"/>
      <c r="K100" s="1179"/>
    </row>
    <row r="101" spans="1:13" ht="16.5" x14ac:dyDescent="0.3">
      <c r="A101" s="475">
        <v>530520</v>
      </c>
      <c r="B101" s="1226" t="s">
        <v>515</v>
      </c>
      <c r="C101" s="1227"/>
      <c r="D101" s="1228"/>
      <c r="E101" s="1170">
        <f>'INT CREDITO'!$D$6</f>
        <v>30400</v>
      </c>
      <c r="F101" s="1173"/>
      <c r="G101" s="1171"/>
      <c r="H101" s="1178"/>
      <c r="I101" s="1179"/>
      <c r="J101" s="1170"/>
      <c r="K101" s="1171"/>
    </row>
    <row r="102" spans="1:13" ht="16.5" x14ac:dyDescent="0.3">
      <c r="A102" s="478">
        <v>6107</v>
      </c>
      <c r="B102" s="1219" t="s">
        <v>562</v>
      </c>
      <c r="C102" s="1220"/>
      <c r="D102" s="1221"/>
      <c r="E102" s="1180"/>
      <c r="F102" s="1218"/>
      <c r="G102" s="1181"/>
      <c r="H102" s="471">
        <f>E103</f>
        <v>1595804</v>
      </c>
      <c r="I102" s="472"/>
      <c r="J102" s="1180"/>
      <c r="K102" s="1181"/>
    </row>
    <row r="103" spans="1:13" ht="16.5" x14ac:dyDescent="0.3">
      <c r="A103" s="479">
        <v>610712</v>
      </c>
      <c r="B103" s="1226" t="s">
        <v>562</v>
      </c>
      <c r="C103" s="1227"/>
      <c r="D103" s="1228"/>
      <c r="E103" s="1170">
        <f>1595804</f>
        <v>1595804</v>
      </c>
      <c r="F103" s="1173"/>
      <c r="G103" s="1171"/>
      <c r="H103" s="1170"/>
      <c r="I103" s="1171"/>
      <c r="J103" s="1170"/>
      <c r="K103" s="1171"/>
    </row>
    <row r="104" spans="1:13" ht="16.5" x14ac:dyDescent="0.3">
      <c r="A104" s="480"/>
      <c r="B104" s="1229"/>
      <c r="C104" s="1230"/>
      <c r="D104" s="1231"/>
      <c r="E104" s="1229"/>
      <c r="F104" s="1230"/>
      <c r="G104" s="1231"/>
      <c r="H104" s="1184"/>
      <c r="I104" s="1185"/>
      <c r="J104" s="1184"/>
      <c r="K104" s="1185"/>
    </row>
    <row r="105" spans="1:13" ht="19.5" x14ac:dyDescent="0.4">
      <c r="A105" s="1240" t="s">
        <v>112</v>
      </c>
      <c r="B105" s="1241"/>
      <c r="C105" s="1241"/>
      <c r="D105" s="1241"/>
      <c r="E105" s="1241"/>
      <c r="F105" s="1241"/>
      <c r="G105" s="1242"/>
      <c r="H105" s="1243">
        <f>SUM(H10:H102)</f>
        <v>157253656.42794773</v>
      </c>
      <c r="I105" s="1244"/>
      <c r="J105" s="1243">
        <f>SUM(J10:J102)</f>
        <v>157253656.39294773</v>
      </c>
      <c r="K105" s="1244"/>
    </row>
    <row r="106" spans="1:13" ht="18" x14ac:dyDescent="0.35">
      <c r="A106" s="697" t="s">
        <v>22</v>
      </c>
      <c r="B106" s="698"/>
      <c r="C106" s="699"/>
      <c r="D106" s="697" t="s">
        <v>114</v>
      </c>
      <c r="E106" s="699"/>
      <c r="F106" s="697" t="s">
        <v>23</v>
      </c>
      <c r="G106" s="699"/>
      <c r="H106" s="697" t="s">
        <v>24</v>
      </c>
      <c r="I106" s="698"/>
      <c r="J106" s="698"/>
      <c r="K106" s="699"/>
    </row>
    <row r="107" spans="1:13" x14ac:dyDescent="0.25">
      <c r="A107" s="677" t="s">
        <v>29</v>
      </c>
      <c r="B107" s="1099"/>
      <c r="C107" s="679"/>
      <c r="D107" s="705" t="s">
        <v>26</v>
      </c>
      <c r="E107" s="1088"/>
      <c r="F107" s="1236" t="s">
        <v>26</v>
      </c>
      <c r="G107" s="1237"/>
      <c r="H107" s="702"/>
      <c r="I107" s="1232"/>
      <c r="J107" s="1232"/>
      <c r="K107" s="704"/>
    </row>
    <row r="108" spans="1:13" x14ac:dyDescent="0.25">
      <c r="A108" s="677"/>
      <c r="B108" s="1099"/>
      <c r="C108" s="679"/>
      <c r="D108" s="706"/>
      <c r="E108" s="1088"/>
      <c r="F108" s="1236"/>
      <c r="G108" s="1237"/>
      <c r="H108" s="702"/>
      <c r="I108" s="1232"/>
      <c r="J108" s="1232"/>
      <c r="K108" s="704"/>
    </row>
    <row r="109" spans="1:13" x14ac:dyDescent="0.25">
      <c r="A109" s="677"/>
      <c r="B109" s="1099"/>
      <c r="C109" s="679"/>
      <c r="D109" s="706"/>
      <c r="E109" s="1088"/>
      <c r="F109" s="1236"/>
      <c r="G109" s="1237"/>
      <c r="H109" s="702"/>
      <c r="I109" s="1232"/>
      <c r="J109" s="1232"/>
      <c r="K109" s="704"/>
      <c r="M109" s="218"/>
    </row>
    <row r="110" spans="1:13" x14ac:dyDescent="0.25">
      <c r="A110" s="677"/>
      <c r="B110" s="1099"/>
      <c r="C110" s="679"/>
      <c r="D110" s="706"/>
      <c r="E110" s="1088"/>
      <c r="F110" s="1236"/>
      <c r="G110" s="1237"/>
      <c r="H110" s="702"/>
      <c r="I110" s="1232"/>
      <c r="J110" s="1232"/>
      <c r="K110" s="704"/>
    </row>
    <row r="111" spans="1:13" x14ac:dyDescent="0.25">
      <c r="A111" s="677"/>
      <c r="B111" s="1099"/>
      <c r="C111" s="679"/>
      <c r="D111" s="706"/>
      <c r="E111" s="1088"/>
      <c r="F111" s="1236"/>
      <c r="G111" s="1237"/>
      <c r="H111" s="702"/>
      <c r="I111" s="1232"/>
      <c r="J111" s="1232"/>
      <c r="K111" s="704"/>
    </row>
    <row r="112" spans="1:13" x14ac:dyDescent="0.25">
      <c r="A112" s="677"/>
      <c r="B112" s="1099"/>
      <c r="C112" s="679"/>
      <c r="D112" s="706"/>
      <c r="E112" s="1088"/>
      <c r="F112" s="1236"/>
      <c r="G112" s="1237"/>
      <c r="H112" s="702"/>
      <c r="I112" s="1232"/>
      <c r="J112" s="1232"/>
      <c r="K112" s="704"/>
    </row>
    <row r="113" spans="1:12" x14ac:dyDescent="0.25">
      <c r="A113" s="677"/>
      <c r="B113" s="1099"/>
      <c r="C113" s="679"/>
      <c r="D113" s="706"/>
      <c r="E113" s="1088"/>
      <c r="F113" s="1236"/>
      <c r="G113" s="1237"/>
      <c r="H113" s="702"/>
      <c r="I113" s="1232"/>
      <c r="J113" s="1232"/>
      <c r="K113" s="704"/>
    </row>
    <row r="114" spans="1:12" x14ac:dyDescent="0.25">
      <c r="A114" s="677"/>
      <c r="B114" s="1099"/>
      <c r="C114" s="679"/>
      <c r="D114" s="706"/>
      <c r="E114" s="1088"/>
      <c r="F114" s="1236"/>
      <c r="G114" s="1237"/>
      <c r="H114" s="702"/>
      <c r="I114" s="1232"/>
      <c r="J114" s="1232"/>
      <c r="K114" s="704"/>
    </row>
    <row r="115" spans="1:12" ht="16.5" x14ac:dyDescent="0.3">
      <c r="A115" s="680"/>
      <c r="B115" s="681"/>
      <c r="C115" s="682"/>
      <c r="D115" s="706"/>
      <c r="E115" s="705"/>
      <c r="F115" s="1238"/>
      <c r="G115" s="1239"/>
      <c r="H115" s="1233" t="s">
        <v>43</v>
      </c>
      <c r="I115" s="1234"/>
      <c r="J115" s="1234"/>
      <c r="K115" s="1235"/>
      <c r="L115" s="481"/>
    </row>
    <row r="116" spans="1:12" x14ac:dyDescent="0.25">
      <c r="H116" s="482"/>
      <c r="I116" s="482"/>
      <c r="J116" s="482"/>
      <c r="K116" s="482"/>
    </row>
    <row r="120" spans="1:12" x14ac:dyDescent="0.2">
      <c r="G120" s="10"/>
    </row>
    <row r="136" ht="15" customHeight="1" x14ac:dyDescent="0.25"/>
    <row r="137" ht="15.75" customHeight="1" x14ac:dyDescent="0.25"/>
    <row r="138" ht="15.7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6.5" customHeight="1" x14ac:dyDescent="0.25"/>
  </sheetData>
  <mergeCells count="379">
    <mergeCell ref="E72:G72"/>
    <mergeCell ref="H69:I69"/>
    <mergeCell ref="B66:D66"/>
    <mergeCell ref="E64:G64"/>
    <mergeCell ref="B69:D69"/>
    <mergeCell ref="H64:I64"/>
    <mergeCell ref="J64:K64"/>
    <mergeCell ref="B74:D74"/>
    <mergeCell ref="H79:I79"/>
    <mergeCell ref="J77:K77"/>
    <mergeCell ref="E76:G76"/>
    <mergeCell ref="E77:G77"/>
    <mergeCell ref="H77:I77"/>
    <mergeCell ref="H74:I74"/>
    <mergeCell ref="J76:K76"/>
    <mergeCell ref="E66:G66"/>
    <mergeCell ref="B71:D71"/>
    <mergeCell ref="J74:K74"/>
    <mergeCell ref="B72:D72"/>
    <mergeCell ref="E70:G70"/>
    <mergeCell ref="B76:D76"/>
    <mergeCell ref="B87:D87"/>
    <mergeCell ref="J91:K91"/>
    <mergeCell ref="E95:G95"/>
    <mergeCell ref="J92:K92"/>
    <mergeCell ref="H91:I91"/>
    <mergeCell ref="E90:G90"/>
    <mergeCell ref="B91:D91"/>
    <mergeCell ref="J93:K93"/>
    <mergeCell ref="E81:G81"/>
    <mergeCell ref="H81:I81"/>
    <mergeCell ref="J81:K81"/>
    <mergeCell ref="B81:D81"/>
    <mergeCell ref="H85:I85"/>
    <mergeCell ref="E92:G92"/>
    <mergeCell ref="J95:K95"/>
    <mergeCell ref="H83:I83"/>
    <mergeCell ref="J88:K88"/>
    <mergeCell ref="J84:K84"/>
    <mergeCell ref="J78:K78"/>
    <mergeCell ref="H88:I88"/>
    <mergeCell ref="H106:K106"/>
    <mergeCell ref="D107:E115"/>
    <mergeCell ref="A106:C106"/>
    <mergeCell ref="H107:K114"/>
    <mergeCell ref="B104:D104"/>
    <mergeCell ref="E102:G102"/>
    <mergeCell ref="J101:K101"/>
    <mergeCell ref="E93:G93"/>
    <mergeCell ref="H90:I90"/>
    <mergeCell ref="E91:G91"/>
    <mergeCell ref="H115:K115"/>
    <mergeCell ref="D106:E106"/>
    <mergeCell ref="A107:C115"/>
    <mergeCell ref="F106:G106"/>
    <mergeCell ref="F107:G115"/>
    <mergeCell ref="A105:G105"/>
    <mergeCell ref="H105:I105"/>
    <mergeCell ref="J105:K105"/>
    <mergeCell ref="B99:D99"/>
    <mergeCell ref="H98:I98"/>
    <mergeCell ref="J98:K98"/>
    <mergeCell ref="E99:G99"/>
    <mergeCell ref="B97:D97"/>
    <mergeCell ref="E100:G100"/>
    <mergeCell ref="B103:D103"/>
    <mergeCell ref="H100:I100"/>
    <mergeCell ref="J104:K104"/>
    <mergeCell ref="B101:D101"/>
    <mergeCell ref="B57:D57"/>
    <mergeCell ref="E78:G78"/>
    <mergeCell ref="E84:G84"/>
    <mergeCell ref="B82:D82"/>
    <mergeCell ref="B79:D79"/>
    <mergeCell ref="J96:K96"/>
    <mergeCell ref="B94:D94"/>
    <mergeCell ref="J83:K83"/>
    <mergeCell ref="B77:D77"/>
    <mergeCell ref="E83:G83"/>
    <mergeCell ref="B78:D78"/>
    <mergeCell ref="H82:I82"/>
    <mergeCell ref="B85:D85"/>
    <mergeCell ref="B83:D83"/>
    <mergeCell ref="E104:G104"/>
    <mergeCell ref="J99:K99"/>
    <mergeCell ref="E98:G98"/>
    <mergeCell ref="B89:D89"/>
    <mergeCell ref="B100:D100"/>
    <mergeCell ref="E74:G74"/>
    <mergeCell ref="E73:G73"/>
    <mergeCell ref="H61:I61"/>
    <mergeCell ref="B63:D63"/>
    <mergeCell ref="H71:I71"/>
    <mergeCell ref="B67:D67"/>
    <mergeCell ref="H66:I66"/>
    <mergeCell ref="J51:K51"/>
    <mergeCell ref="H67:I67"/>
    <mergeCell ref="B58:D58"/>
    <mergeCell ref="E56:G56"/>
    <mergeCell ref="B52:D52"/>
    <mergeCell ref="E52:G52"/>
    <mergeCell ref="H52:I52"/>
    <mergeCell ref="B70:D70"/>
    <mergeCell ref="H73:I73"/>
    <mergeCell ref="J70:K70"/>
    <mergeCell ref="J60:K60"/>
    <mergeCell ref="J58:K58"/>
    <mergeCell ref="E60:G60"/>
    <mergeCell ref="B64:D64"/>
    <mergeCell ref="H58:I58"/>
    <mergeCell ref="E58:G58"/>
    <mergeCell ref="E86:G86"/>
    <mergeCell ref="J89:K89"/>
    <mergeCell ref="B80:D80"/>
    <mergeCell ref="E80:G80"/>
    <mergeCell ref="H80:I80"/>
    <mergeCell ref="E75:G75"/>
    <mergeCell ref="H72:I72"/>
    <mergeCell ref="E85:G85"/>
    <mergeCell ref="E61:G61"/>
    <mergeCell ref="H62:I62"/>
    <mergeCell ref="E69:G69"/>
    <mergeCell ref="H65:I65"/>
    <mergeCell ref="E65:G65"/>
    <mergeCell ref="H63:I63"/>
    <mergeCell ref="E63:G63"/>
    <mergeCell ref="J85:K85"/>
    <mergeCell ref="H89:I89"/>
    <mergeCell ref="H86:I86"/>
    <mergeCell ref="E87:G87"/>
    <mergeCell ref="E88:G88"/>
    <mergeCell ref="H87:I87"/>
    <mergeCell ref="J69:K69"/>
    <mergeCell ref="B75:D75"/>
    <mergeCell ref="J79:K79"/>
    <mergeCell ref="B86:D86"/>
    <mergeCell ref="E89:G89"/>
    <mergeCell ref="J86:K86"/>
    <mergeCell ref="E2:K2"/>
    <mergeCell ref="A3:K3"/>
    <mergeCell ref="B9:D9"/>
    <mergeCell ref="B42:D42"/>
    <mergeCell ref="H47:I47"/>
    <mergeCell ref="H44:I44"/>
    <mergeCell ref="E47:G47"/>
    <mergeCell ref="E46:G46"/>
    <mergeCell ref="H42:I42"/>
    <mergeCell ref="J42:K42"/>
    <mergeCell ref="J40:K40"/>
    <mergeCell ref="H18:I18"/>
    <mergeCell ref="E25:G25"/>
    <mergeCell ref="E29:G29"/>
    <mergeCell ref="E27:G27"/>
    <mergeCell ref="E28:G28"/>
    <mergeCell ref="J82:K82"/>
    <mergeCell ref="B84:D84"/>
    <mergeCell ref="E82:G82"/>
    <mergeCell ref="J80:K80"/>
    <mergeCell ref="H84:I84"/>
    <mergeCell ref="B29:D29"/>
    <mergeCell ref="J27:K27"/>
    <mergeCell ref="B17:D17"/>
    <mergeCell ref="E15:G15"/>
    <mergeCell ref="B25:D25"/>
    <mergeCell ref="H15:I15"/>
    <mergeCell ref="E13:G13"/>
    <mergeCell ref="J17:K17"/>
    <mergeCell ref="B13:D13"/>
    <mergeCell ref="E19:G19"/>
    <mergeCell ref="B24:D24"/>
    <mergeCell ref="J28:K28"/>
    <mergeCell ref="E26:G26"/>
    <mergeCell ref="H26:I26"/>
    <mergeCell ref="H24:I24"/>
    <mergeCell ref="B26:D26"/>
    <mergeCell ref="H28:I28"/>
    <mergeCell ref="J29:K29"/>
    <mergeCell ref="E24:G24"/>
    <mergeCell ref="B27:D27"/>
    <mergeCell ref="E5:F5"/>
    <mergeCell ref="B10:D10"/>
    <mergeCell ref="G5:K5"/>
    <mergeCell ref="C5:D5"/>
    <mergeCell ref="H14:I14"/>
    <mergeCell ref="B12:D12"/>
    <mergeCell ref="H12:I12"/>
    <mergeCell ref="E10:G10"/>
    <mergeCell ref="J25:K25"/>
    <mergeCell ref="B23:D23"/>
    <mergeCell ref="J16:K16"/>
    <mergeCell ref="C4:D4"/>
    <mergeCell ref="E4:F4"/>
    <mergeCell ref="G4:K4"/>
    <mergeCell ref="C7:K8"/>
    <mergeCell ref="B11:D11"/>
    <mergeCell ref="J11:K11"/>
    <mergeCell ref="E11:G11"/>
    <mergeCell ref="H11:I11"/>
    <mergeCell ref="A6:B6"/>
    <mergeCell ref="A7:B8"/>
    <mergeCell ref="A4:B4"/>
    <mergeCell ref="C6:K6"/>
    <mergeCell ref="E9:G9"/>
    <mergeCell ref="H9:I9"/>
    <mergeCell ref="J9:K9"/>
    <mergeCell ref="A5:B5"/>
    <mergeCell ref="E17:G17"/>
    <mergeCell ref="H17:I17"/>
    <mergeCell ref="H13:I13"/>
    <mergeCell ref="J13:K13"/>
    <mergeCell ref="B15:D15"/>
    <mergeCell ref="J19:K19"/>
    <mergeCell ref="E23:G23"/>
    <mergeCell ref="B21:D21"/>
    <mergeCell ref="E21:G21"/>
    <mergeCell ref="H19:I19"/>
    <mergeCell ref="B19:D19"/>
    <mergeCell ref="H21:I21"/>
    <mergeCell ref="H20:I20"/>
    <mergeCell ref="B16:D16"/>
    <mergeCell ref="E14:G14"/>
    <mergeCell ref="J23:K23"/>
    <mergeCell ref="H16:I16"/>
    <mergeCell ref="E18:G18"/>
    <mergeCell ref="J15:K15"/>
    <mergeCell ref="E44:G44"/>
    <mergeCell ref="J46:K46"/>
    <mergeCell ref="J44:K44"/>
    <mergeCell ref="J50:K50"/>
    <mergeCell ref="J54:K54"/>
    <mergeCell ref="E68:G68"/>
    <mergeCell ref="H59:I59"/>
    <mergeCell ref="B61:D61"/>
    <mergeCell ref="H54:I54"/>
    <mergeCell ref="E48:G48"/>
    <mergeCell ref="B51:D51"/>
    <mergeCell ref="E51:G51"/>
    <mergeCell ref="J48:K48"/>
    <mergeCell ref="H51:I51"/>
    <mergeCell ref="B54:D54"/>
    <mergeCell ref="J66:K66"/>
    <mergeCell ref="B50:D50"/>
    <mergeCell ref="H53:I53"/>
    <mergeCell ref="E55:G55"/>
    <mergeCell ref="E49:G49"/>
    <mergeCell ref="B49:D49"/>
    <mergeCell ref="H50:I50"/>
    <mergeCell ref="B53:D53"/>
    <mergeCell ref="B48:D48"/>
    <mergeCell ref="H104:I104"/>
    <mergeCell ref="J103:K103"/>
    <mergeCell ref="J62:K62"/>
    <mergeCell ref="E67:G67"/>
    <mergeCell ref="B65:D65"/>
    <mergeCell ref="E35:G35"/>
    <mergeCell ref="B43:D43"/>
    <mergeCell ref="E50:G50"/>
    <mergeCell ref="H45:I45"/>
    <mergeCell ref="E43:G43"/>
    <mergeCell ref="H43:I43"/>
    <mergeCell ref="J43:K43"/>
    <mergeCell ref="J41:K41"/>
    <mergeCell ref="J39:K39"/>
    <mergeCell ref="B41:D41"/>
    <mergeCell ref="H35:I35"/>
    <mergeCell ref="E37:G37"/>
    <mergeCell ref="B39:D39"/>
    <mergeCell ref="B45:D45"/>
    <mergeCell ref="B46:D46"/>
    <mergeCell ref="E45:G45"/>
    <mergeCell ref="H75:I75"/>
    <mergeCell ref="B73:D73"/>
    <mergeCell ref="J72:K72"/>
    <mergeCell ref="J53:K53"/>
    <mergeCell ref="B56:D56"/>
    <mergeCell ref="H56:I56"/>
    <mergeCell ref="J56:K56"/>
    <mergeCell ref="J57:K57"/>
    <mergeCell ref="B62:D62"/>
    <mergeCell ref="B60:D60"/>
    <mergeCell ref="E62:G62"/>
    <mergeCell ref="H60:I60"/>
    <mergeCell ref="E57:G57"/>
    <mergeCell ref="H57:I57"/>
    <mergeCell ref="B59:D59"/>
    <mergeCell ref="E59:G59"/>
    <mergeCell ref="B55:D55"/>
    <mergeCell ref="E53:G53"/>
    <mergeCell ref="H55:I55"/>
    <mergeCell ref="A2:D2"/>
    <mergeCell ref="E42:G42"/>
    <mergeCell ref="J36:K36"/>
    <mergeCell ref="B36:D36"/>
    <mergeCell ref="H40:I40"/>
    <mergeCell ref="J18:K18"/>
    <mergeCell ref="B14:D14"/>
    <mergeCell ref="E12:G12"/>
    <mergeCell ref="J12:K12"/>
    <mergeCell ref="J10:K10"/>
    <mergeCell ref="H32:I32"/>
    <mergeCell ref="E22:G22"/>
    <mergeCell ref="J24:K24"/>
    <mergeCell ref="B28:D28"/>
    <mergeCell ref="J26:K26"/>
    <mergeCell ref="E20:G20"/>
    <mergeCell ref="B22:D22"/>
    <mergeCell ref="B33:D33"/>
    <mergeCell ref="J22:K22"/>
    <mergeCell ref="E16:G16"/>
    <mergeCell ref="B20:D20"/>
    <mergeCell ref="B18:D18"/>
    <mergeCell ref="H22:I22"/>
    <mergeCell ref="J20:K20"/>
    <mergeCell ref="J100:K100"/>
    <mergeCell ref="E103:G103"/>
    <mergeCell ref="J102:K102"/>
    <mergeCell ref="H103:I103"/>
    <mergeCell ref="E101:G101"/>
    <mergeCell ref="H101:I101"/>
    <mergeCell ref="B98:D98"/>
    <mergeCell ref="B96:D96"/>
    <mergeCell ref="J87:K87"/>
    <mergeCell ref="J97:K97"/>
    <mergeCell ref="J94:K94"/>
    <mergeCell ref="B95:D95"/>
    <mergeCell ref="B92:D92"/>
    <mergeCell ref="J90:K90"/>
    <mergeCell ref="H93:I93"/>
    <mergeCell ref="B88:D88"/>
    <mergeCell ref="B102:D102"/>
    <mergeCell ref="E96:G96"/>
    <mergeCell ref="E97:G97"/>
    <mergeCell ref="H95:I95"/>
    <mergeCell ref="B93:D93"/>
    <mergeCell ref="B90:D90"/>
    <mergeCell ref="E94:G94"/>
    <mergeCell ref="H96:I96"/>
    <mergeCell ref="E79:G79"/>
    <mergeCell ref="H76:I76"/>
    <mergeCell ref="B68:D68"/>
    <mergeCell ref="J71:K71"/>
    <mergeCell ref="H70:I70"/>
    <mergeCell ref="E71:G71"/>
    <mergeCell ref="H68:I68"/>
    <mergeCell ref="J68:K68"/>
    <mergeCell ref="B32:D32"/>
    <mergeCell ref="E40:G40"/>
    <mergeCell ref="J34:K34"/>
    <mergeCell ref="E54:G54"/>
    <mergeCell ref="H46:I46"/>
    <mergeCell ref="B47:D47"/>
    <mergeCell ref="J32:K32"/>
    <mergeCell ref="H48:I48"/>
    <mergeCell ref="B40:D40"/>
    <mergeCell ref="E38:G38"/>
    <mergeCell ref="J38:K38"/>
    <mergeCell ref="B38:D38"/>
    <mergeCell ref="B44:D44"/>
    <mergeCell ref="H38:I38"/>
    <mergeCell ref="E36:G36"/>
    <mergeCell ref="B34:D34"/>
    <mergeCell ref="E41:G41"/>
    <mergeCell ref="E34:G34"/>
    <mergeCell ref="H34:I34"/>
    <mergeCell ref="J30:K30"/>
    <mergeCell ref="E32:G32"/>
    <mergeCell ref="H31:I31"/>
    <mergeCell ref="B31:D31"/>
    <mergeCell ref="E39:G39"/>
    <mergeCell ref="H33:I33"/>
    <mergeCell ref="B37:D37"/>
    <mergeCell ref="H36:I36"/>
    <mergeCell ref="E33:G33"/>
    <mergeCell ref="H37:I37"/>
    <mergeCell ref="B35:D35"/>
    <mergeCell ref="H30:I30"/>
    <mergeCell ref="E31:G31"/>
    <mergeCell ref="B30:D30"/>
    <mergeCell ref="E30:G30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7"/>
  <sheetViews>
    <sheetView topLeftCell="D1" zoomScale="64" workbookViewId="0">
      <selection activeCell="O3" sqref="O3:P6"/>
    </sheetView>
  </sheetViews>
  <sheetFormatPr baseColWidth="10" defaultColWidth="9" defaultRowHeight="15" x14ac:dyDescent="0.25"/>
  <cols>
    <col min="1" max="1" width="15" customWidth="1"/>
    <col min="2" max="2" width="52" customWidth="1"/>
    <col min="3" max="3" width="18.7109375" style="539" customWidth="1"/>
    <col min="4" max="4" width="18.28515625" style="539" customWidth="1"/>
    <col min="5" max="5" width="19.7109375" style="539" customWidth="1"/>
    <col min="6" max="6" width="19" style="539" customWidth="1"/>
    <col min="7" max="7" width="17.140625" style="539" customWidth="1"/>
    <col min="8" max="8" width="18.140625" style="539" customWidth="1"/>
    <col min="9" max="9" width="22.28515625" style="539" customWidth="1"/>
    <col min="10" max="10" width="19.42578125" style="539" customWidth="1"/>
    <col min="11" max="12" width="17.5703125" style="539" customWidth="1"/>
    <col min="13" max="13" width="27.5703125" customWidth="1"/>
    <col min="14" max="14" width="20.42578125" customWidth="1"/>
    <col min="15" max="15" width="18.85546875" customWidth="1"/>
    <col min="16" max="16" width="21.28515625" customWidth="1"/>
    <col min="17" max="17" width="24.85546875" customWidth="1"/>
    <col min="18" max="256" width="11" customWidth="1"/>
  </cols>
  <sheetData>
    <row r="1" spans="1:16" ht="19.5" x14ac:dyDescent="0.4">
      <c r="A1" s="1250" t="s">
        <v>10</v>
      </c>
      <c r="B1" s="1250" t="s">
        <v>53</v>
      </c>
      <c r="C1" s="1251" t="s">
        <v>646</v>
      </c>
      <c r="D1" s="1252"/>
      <c r="E1" s="1253" t="s">
        <v>647</v>
      </c>
      <c r="F1" s="1253"/>
      <c r="G1" s="1251" t="s">
        <v>648</v>
      </c>
      <c r="H1" s="1252"/>
      <c r="I1" s="1254" t="s">
        <v>649</v>
      </c>
      <c r="J1" s="1255"/>
      <c r="K1" s="1251" t="s">
        <v>650</v>
      </c>
      <c r="L1" s="1252"/>
      <c r="M1" s="1258" t="s">
        <v>651</v>
      </c>
      <c r="N1" s="1258"/>
      <c r="O1" s="1245" t="s">
        <v>46</v>
      </c>
      <c r="P1" s="1245"/>
    </row>
    <row r="2" spans="1:16" ht="19.5" x14ac:dyDescent="0.4">
      <c r="A2" s="1250"/>
      <c r="B2" s="1250"/>
      <c r="C2" s="518" t="s">
        <v>13</v>
      </c>
      <c r="D2" s="518" t="s">
        <v>14</v>
      </c>
      <c r="E2" s="519" t="s">
        <v>13</v>
      </c>
      <c r="F2" s="519" t="s">
        <v>14</v>
      </c>
      <c r="G2" s="518" t="s">
        <v>13</v>
      </c>
      <c r="H2" s="518" t="s">
        <v>14</v>
      </c>
      <c r="I2" s="519" t="s">
        <v>13</v>
      </c>
      <c r="J2" s="519" t="s">
        <v>14</v>
      </c>
      <c r="K2" s="518" t="s">
        <v>13</v>
      </c>
      <c r="L2" s="518" t="s">
        <v>14</v>
      </c>
      <c r="M2" s="520" t="s">
        <v>442</v>
      </c>
      <c r="N2" s="520" t="s">
        <v>14</v>
      </c>
      <c r="O2" s="521" t="s">
        <v>13</v>
      </c>
      <c r="P2" s="521" t="s">
        <v>14</v>
      </c>
    </row>
    <row r="3" spans="1:16" ht="16.5" x14ac:dyDescent="0.3">
      <c r="A3" s="504">
        <v>1101</v>
      </c>
      <c r="B3" s="2" t="s">
        <v>652</v>
      </c>
      <c r="C3" s="522"/>
      <c r="D3" s="523"/>
      <c r="E3" s="523">
        <f>'COMPROBANTE Nº2'!H10</f>
        <v>15000000</v>
      </c>
      <c r="F3" s="583">
        <f>'COMPROBANTE Nº2'!J10</f>
        <v>200000000</v>
      </c>
      <c r="G3" s="522">
        <f>'COMPROBANTE Nº3'!H10</f>
        <v>64494350.734999999</v>
      </c>
      <c r="H3" s="522"/>
      <c r="I3" s="524">
        <f>E3+G3</f>
        <v>79494350.734999999</v>
      </c>
      <c r="J3" s="524">
        <f>F3+H3</f>
        <v>200000000</v>
      </c>
      <c r="K3" s="522">
        <v>0</v>
      </c>
      <c r="L3" s="522">
        <f>J3-I3</f>
        <v>120505649.265</v>
      </c>
      <c r="M3" s="525">
        <v>0</v>
      </c>
      <c r="N3" s="525">
        <v>0</v>
      </c>
      <c r="O3" s="526">
        <v>0</v>
      </c>
      <c r="P3" s="526">
        <f>L3</f>
        <v>120505649.265</v>
      </c>
    </row>
    <row r="4" spans="1:16" ht="16.5" x14ac:dyDescent="0.3">
      <c r="A4" s="504">
        <v>1102</v>
      </c>
      <c r="B4" s="2" t="s">
        <v>653</v>
      </c>
      <c r="C4" s="523"/>
      <c r="D4" s="523"/>
      <c r="E4" s="583">
        <f>'COMPROBANTE Nº2'!H13</f>
        <v>200000000</v>
      </c>
      <c r="F4" s="523">
        <f>'COMPROBANTE Nº2'!J13</f>
        <v>74460947.109499991</v>
      </c>
      <c r="G4" s="522"/>
      <c r="H4" s="522">
        <f>'COMPROBANTE Nº3'!J14</f>
        <v>17913009.071104668</v>
      </c>
      <c r="I4" s="524">
        <f>E4+G4</f>
        <v>200000000</v>
      </c>
      <c r="J4" s="524">
        <f>F4+H4</f>
        <v>92373956.180604666</v>
      </c>
      <c r="K4" s="522">
        <f>I4-J4</f>
        <v>107626043.81939533</v>
      </c>
      <c r="L4" s="522">
        <v>0</v>
      </c>
      <c r="M4" s="525">
        <v>0</v>
      </c>
      <c r="N4" s="525">
        <v>0</v>
      </c>
      <c r="O4" s="526">
        <f>K4</f>
        <v>107626043.81939533</v>
      </c>
      <c r="P4" s="526">
        <v>0</v>
      </c>
    </row>
    <row r="5" spans="1:16" ht="16.5" x14ac:dyDescent="0.3">
      <c r="A5" s="527">
        <v>1110</v>
      </c>
      <c r="B5" s="528" t="s">
        <v>654</v>
      </c>
      <c r="C5" s="522">
        <f>'COMPROBANTE Nº1'!H15</f>
        <v>100000000</v>
      </c>
      <c r="D5" s="523"/>
      <c r="E5" s="523"/>
      <c r="F5" s="523"/>
      <c r="G5" s="522"/>
      <c r="H5" s="522"/>
      <c r="I5" s="524">
        <f>C5</f>
        <v>100000000</v>
      </c>
      <c r="J5" s="524">
        <f t="shared" ref="J5:J30" si="0">F5+H5</f>
        <v>0</v>
      </c>
      <c r="K5" s="522">
        <f>I5</f>
        <v>100000000</v>
      </c>
      <c r="L5" s="522">
        <v>0</v>
      </c>
      <c r="M5" s="525">
        <v>0</v>
      </c>
      <c r="N5" s="525">
        <v>0</v>
      </c>
      <c r="O5" s="526">
        <f>K5</f>
        <v>100000000</v>
      </c>
      <c r="P5" s="526">
        <v>0</v>
      </c>
    </row>
    <row r="6" spans="1:16" ht="16.5" x14ac:dyDescent="0.3">
      <c r="A6" s="529">
        <v>1201</v>
      </c>
      <c r="B6" s="530" t="s">
        <v>655</v>
      </c>
      <c r="C6" s="523"/>
      <c r="D6" s="523"/>
      <c r="E6" s="523"/>
      <c r="F6" s="523"/>
      <c r="G6" s="522"/>
      <c r="H6" s="522">
        <f>'COMPROBANTE Nº3'!J21</f>
        <v>1333.3333333333333</v>
      </c>
      <c r="I6" s="524">
        <f t="shared" ref="I6:I29" si="1">E6+G6</f>
        <v>0</v>
      </c>
      <c r="J6" s="524">
        <f t="shared" si="0"/>
        <v>1333.3333333333333</v>
      </c>
      <c r="K6" s="522">
        <v>0</v>
      </c>
      <c r="L6" s="522">
        <f>J6</f>
        <v>1333.3333333333333</v>
      </c>
      <c r="M6" s="525">
        <v>0</v>
      </c>
      <c r="N6" s="525">
        <v>0</v>
      </c>
      <c r="O6" s="526">
        <v>0</v>
      </c>
      <c r="P6" s="526">
        <f>L6</f>
        <v>1333.3333333333333</v>
      </c>
    </row>
    <row r="7" spans="1:16" ht="16.5" x14ac:dyDescent="0.3">
      <c r="A7" s="504">
        <v>1205</v>
      </c>
      <c r="B7" s="530" t="s">
        <v>656</v>
      </c>
      <c r="C7" s="523"/>
      <c r="D7" s="523"/>
      <c r="E7" s="523"/>
      <c r="F7" s="523"/>
      <c r="G7" s="522">
        <f>'COMPROBANTE Nº3'!H23</f>
        <v>5002083.333333333</v>
      </c>
      <c r="H7" s="522"/>
      <c r="I7" s="524">
        <f t="shared" si="1"/>
        <v>5002083.333333333</v>
      </c>
      <c r="J7" s="524">
        <f t="shared" si="0"/>
        <v>0</v>
      </c>
      <c r="K7" s="522">
        <f>I7</f>
        <v>5002083.333333333</v>
      </c>
      <c r="L7" s="522">
        <v>0</v>
      </c>
      <c r="M7" s="525">
        <v>0</v>
      </c>
      <c r="N7" s="525">
        <v>0</v>
      </c>
      <c r="O7" s="526">
        <f>K7</f>
        <v>5002083.333333333</v>
      </c>
      <c r="P7" s="526">
        <v>0</v>
      </c>
    </row>
    <row r="8" spans="1:16" ht="16.5" x14ac:dyDescent="0.3">
      <c r="A8" s="504">
        <v>1210</v>
      </c>
      <c r="B8" s="530" t="s">
        <v>657</v>
      </c>
      <c r="C8" s="523"/>
      <c r="D8" s="523"/>
      <c r="E8" s="523"/>
      <c r="F8" s="523"/>
      <c r="G8" s="522">
        <f>'COMPROBANTE Nº3'!H25</f>
        <v>1000000</v>
      </c>
      <c r="H8" s="522"/>
      <c r="I8" s="524">
        <f t="shared" si="1"/>
        <v>1000000</v>
      </c>
      <c r="J8" s="524">
        <f t="shared" si="0"/>
        <v>0</v>
      </c>
      <c r="K8" s="522">
        <f>I8</f>
        <v>1000000</v>
      </c>
      <c r="L8" s="522">
        <v>0</v>
      </c>
      <c r="M8" s="525">
        <v>0</v>
      </c>
      <c r="N8" s="525">
        <v>0</v>
      </c>
      <c r="O8" s="526">
        <f>K8</f>
        <v>1000000</v>
      </c>
      <c r="P8" s="526">
        <v>0</v>
      </c>
    </row>
    <row r="9" spans="1:16" ht="16.5" x14ac:dyDescent="0.3">
      <c r="A9" s="504">
        <v>1301</v>
      </c>
      <c r="B9" s="2" t="s">
        <v>658</v>
      </c>
      <c r="C9" s="523"/>
      <c r="D9" s="523"/>
      <c r="E9" s="523"/>
      <c r="F9" s="523"/>
      <c r="G9" s="522">
        <f>'COMPROBANTE Nº3'!H27</f>
        <v>64468350.734999999</v>
      </c>
      <c r="H9" s="522"/>
      <c r="I9" s="524">
        <f t="shared" si="1"/>
        <v>64468350.734999999</v>
      </c>
      <c r="J9" s="524">
        <f t="shared" si="0"/>
        <v>0</v>
      </c>
      <c r="K9" s="522">
        <f>I9</f>
        <v>64468350.734999999</v>
      </c>
      <c r="L9" s="522">
        <v>0</v>
      </c>
      <c r="M9" s="525">
        <v>0</v>
      </c>
      <c r="N9" s="525">
        <v>0</v>
      </c>
      <c r="O9" s="526">
        <f>K9</f>
        <v>64468350.734999999</v>
      </c>
      <c r="P9" s="526">
        <v>0</v>
      </c>
    </row>
    <row r="10" spans="1:16" ht="16.5" x14ac:dyDescent="0.3">
      <c r="A10" s="504">
        <v>1311</v>
      </c>
      <c r="B10" s="2" t="s">
        <v>659</v>
      </c>
      <c r="C10" s="523"/>
      <c r="D10" s="523"/>
      <c r="E10" s="523"/>
      <c r="F10" s="523"/>
      <c r="G10" s="522">
        <f>'COMPROBANTE Nº3'!H29</f>
        <v>14166.666666666668</v>
      </c>
      <c r="H10" s="522"/>
      <c r="I10" s="524">
        <f t="shared" si="1"/>
        <v>14166.666666666668</v>
      </c>
      <c r="J10" s="524">
        <f t="shared" si="0"/>
        <v>0</v>
      </c>
      <c r="K10" s="522">
        <f>I10</f>
        <v>14166.666666666668</v>
      </c>
      <c r="L10" s="522">
        <v>0</v>
      </c>
      <c r="M10" s="525">
        <v>0</v>
      </c>
      <c r="N10" s="525">
        <v>0</v>
      </c>
      <c r="O10" s="526">
        <f>K10</f>
        <v>14166.666666666668</v>
      </c>
      <c r="P10" s="526">
        <v>0</v>
      </c>
    </row>
    <row r="11" spans="1:16" ht="16.5" x14ac:dyDescent="0.3">
      <c r="A11" s="504">
        <v>1314</v>
      </c>
      <c r="B11" s="2" t="s">
        <v>660</v>
      </c>
      <c r="C11" s="523"/>
      <c r="D11" s="523"/>
      <c r="E11" s="523"/>
      <c r="F11" s="523"/>
      <c r="G11" s="522"/>
      <c r="H11" s="522">
        <f>'COMPROBANTE Nº3'!J31</f>
        <v>70000</v>
      </c>
      <c r="I11" s="524">
        <f t="shared" si="1"/>
        <v>0</v>
      </c>
      <c r="J11" s="524">
        <f t="shared" si="0"/>
        <v>70000</v>
      </c>
      <c r="K11" s="522">
        <v>0</v>
      </c>
      <c r="L11" s="522">
        <f>J11</f>
        <v>70000</v>
      </c>
      <c r="M11" s="525">
        <v>0</v>
      </c>
      <c r="N11" s="525">
        <v>0</v>
      </c>
      <c r="O11" s="526">
        <v>0</v>
      </c>
      <c r="P11" s="526">
        <f>L11</f>
        <v>70000</v>
      </c>
    </row>
    <row r="12" spans="1:16" ht="16.5" x14ac:dyDescent="0.3">
      <c r="A12" s="504">
        <v>1408</v>
      </c>
      <c r="B12" s="2" t="s">
        <v>661</v>
      </c>
      <c r="C12" s="523"/>
      <c r="D12" s="523"/>
      <c r="E12" s="523">
        <f>'COMPROBANTE Nº2'!H24</f>
        <v>34700101</v>
      </c>
      <c r="F12" s="523"/>
      <c r="G12" s="522"/>
      <c r="H12" s="522">
        <f>'COMPROBANTE Nº3'!J33</f>
        <v>55600130</v>
      </c>
      <c r="I12" s="524">
        <f t="shared" si="1"/>
        <v>34700101</v>
      </c>
      <c r="J12" s="524">
        <f t="shared" si="0"/>
        <v>55600130</v>
      </c>
      <c r="K12" s="522">
        <v>0</v>
      </c>
      <c r="L12" s="522">
        <f>J12-I12</f>
        <v>20900029</v>
      </c>
      <c r="M12" s="525">
        <v>0</v>
      </c>
      <c r="N12" s="525">
        <v>0</v>
      </c>
      <c r="O12" s="526">
        <v>0</v>
      </c>
      <c r="P12" s="526">
        <f>L12</f>
        <v>20900029</v>
      </c>
    </row>
    <row r="13" spans="1:16" ht="16.5" x14ac:dyDescent="0.3">
      <c r="A13" s="504">
        <v>1501</v>
      </c>
      <c r="B13" s="2" t="s">
        <v>662</v>
      </c>
      <c r="C13" s="523"/>
      <c r="D13" s="523"/>
      <c r="E13" s="523">
        <f>'COMPROBANTE Nº2'!H26</f>
        <v>9400000</v>
      </c>
      <c r="F13" s="523"/>
      <c r="G13" s="522"/>
      <c r="H13" s="522"/>
      <c r="I13" s="524">
        <f t="shared" si="1"/>
        <v>9400000</v>
      </c>
      <c r="J13" s="524">
        <f t="shared" si="0"/>
        <v>0</v>
      </c>
      <c r="K13" s="522">
        <f>I13</f>
        <v>9400000</v>
      </c>
      <c r="L13" s="522">
        <v>0</v>
      </c>
      <c r="M13" s="525">
        <v>0</v>
      </c>
      <c r="N13" s="525">
        <v>0</v>
      </c>
      <c r="O13" s="526">
        <f>K13</f>
        <v>9400000</v>
      </c>
      <c r="P13" s="526">
        <v>0</v>
      </c>
    </row>
    <row r="14" spans="1:16" ht="16.5" x14ac:dyDescent="0.3">
      <c r="A14" s="504">
        <v>1508</v>
      </c>
      <c r="B14" s="2" t="s">
        <v>498</v>
      </c>
      <c r="C14" s="523"/>
      <c r="D14" s="523"/>
      <c r="E14" s="523"/>
      <c r="F14" s="523"/>
      <c r="G14" s="522"/>
      <c r="H14" s="522">
        <f>'COMPROBANTE Nº3'!J35</f>
        <v>115000</v>
      </c>
      <c r="I14" s="524">
        <f t="shared" si="1"/>
        <v>0</v>
      </c>
      <c r="J14" s="524">
        <f t="shared" si="0"/>
        <v>115000</v>
      </c>
      <c r="K14" s="522">
        <v>0</v>
      </c>
      <c r="L14" s="522">
        <f>J14</f>
        <v>115000</v>
      </c>
      <c r="M14" s="525">
        <v>0</v>
      </c>
      <c r="N14" s="525">
        <v>0</v>
      </c>
      <c r="O14" s="526">
        <v>0</v>
      </c>
      <c r="P14" s="526">
        <f>L14</f>
        <v>115000</v>
      </c>
    </row>
    <row r="15" spans="1:16" ht="16.5" x14ac:dyDescent="0.3">
      <c r="A15" s="504">
        <v>1509</v>
      </c>
      <c r="B15" s="2" t="s">
        <v>663</v>
      </c>
      <c r="C15" s="523"/>
      <c r="D15" s="523"/>
      <c r="E15" s="523"/>
      <c r="F15" s="523"/>
      <c r="G15" s="522"/>
      <c r="H15" s="522">
        <f>'COMPROBANTE Nº3'!J37</f>
        <v>26041.666666666668</v>
      </c>
      <c r="I15" s="524">
        <f t="shared" si="1"/>
        <v>0</v>
      </c>
      <c r="J15" s="524">
        <f t="shared" si="0"/>
        <v>26041.666666666668</v>
      </c>
      <c r="K15" s="522">
        <v>0</v>
      </c>
      <c r="L15" s="522">
        <f>J15</f>
        <v>26041.666666666668</v>
      </c>
      <c r="M15" s="525">
        <v>0</v>
      </c>
      <c r="N15" s="525">
        <v>0</v>
      </c>
      <c r="O15" s="526">
        <v>0</v>
      </c>
      <c r="P15" s="526">
        <f>L15</f>
        <v>26041.666666666668</v>
      </c>
    </row>
    <row r="16" spans="1:16" ht="16.5" x14ac:dyDescent="0.3">
      <c r="A16" s="504">
        <v>1607</v>
      </c>
      <c r="B16" s="2" t="s">
        <v>664</v>
      </c>
      <c r="C16" s="523"/>
      <c r="D16" s="523"/>
      <c r="E16" s="523"/>
      <c r="F16" s="523"/>
      <c r="G16" s="522">
        <f>'COMPROBANTE Nº3'!H39</f>
        <v>1190000</v>
      </c>
      <c r="H16" s="522"/>
      <c r="I16" s="524">
        <f t="shared" si="1"/>
        <v>1190000</v>
      </c>
      <c r="J16" s="524">
        <f t="shared" si="0"/>
        <v>0</v>
      </c>
      <c r="K16" s="522">
        <f>I16</f>
        <v>1190000</v>
      </c>
      <c r="L16" s="522">
        <v>0</v>
      </c>
      <c r="M16" s="525">
        <v>0</v>
      </c>
      <c r="N16" s="525">
        <v>0</v>
      </c>
      <c r="O16" s="526">
        <f>K16</f>
        <v>1190000</v>
      </c>
      <c r="P16" s="526">
        <v>0</v>
      </c>
    </row>
    <row r="17" spans="1:16" ht="16.5" x14ac:dyDescent="0.3">
      <c r="A17" s="504">
        <v>1855</v>
      </c>
      <c r="B17" s="2" t="s">
        <v>665</v>
      </c>
      <c r="C17" s="523"/>
      <c r="D17" s="523"/>
      <c r="E17" s="523"/>
      <c r="F17" s="523"/>
      <c r="G17" s="522">
        <f>'COMPROBANTE Nº3'!H41</f>
        <v>1727803.9650000001</v>
      </c>
      <c r="H17" s="522"/>
      <c r="I17" s="524">
        <f t="shared" si="1"/>
        <v>1727803.9650000001</v>
      </c>
      <c r="J17" s="524">
        <f t="shared" si="0"/>
        <v>0</v>
      </c>
      <c r="K17" s="522">
        <f>I17</f>
        <v>1727803.9650000001</v>
      </c>
      <c r="L17" s="522">
        <v>0</v>
      </c>
      <c r="M17" s="525">
        <v>0</v>
      </c>
      <c r="N17" s="525">
        <v>0</v>
      </c>
      <c r="O17" s="526">
        <f>K17</f>
        <v>1727803.9650000001</v>
      </c>
      <c r="P17" s="526">
        <v>0</v>
      </c>
    </row>
    <row r="18" spans="1:16" ht="16.5" x14ac:dyDescent="0.3">
      <c r="A18" s="504">
        <v>2101</v>
      </c>
      <c r="B18" s="2" t="s">
        <v>666</v>
      </c>
      <c r="C18" s="523"/>
      <c r="D18" s="523"/>
      <c r="E18" s="523"/>
      <c r="F18" s="523"/>
      <c r="G18" s="522"/>
      <c r="H18" s="522">
        <f>'COMPROBANTE Nº3'!J45</f>
        <v>12666.666666666666</v>
      </c>
      <c r="I18" s="524">
        <f t="shared" si="1"/>
        <v>0</v>
      </c>
      <c r="J18" s="524">
        <f t="shared" si="0"/>
        <v>12666.666666666666</v>
      </c>
      <c r="K18" s="522">
        <v>0</v>
      </c>
      <c r="L18" s="522">
        <f>J18</f>
        <v>12666.666666666666</v>
      </c>
      <c r="M18" s="525">
        <v>0</v>
      </c>
      <c r="N18" s="525">
        <v>0</v>
      </c>
      <c r="O18" s="526">
        <v>0</v>
      </c>
      <c r="P18" s="526">
        <f>L18</f>
        <v>12666.666666666666</v>
      </c>
    </row>
    <row r="19" spans="1:16" ht="16.5" x14ac:dyDescent="0.3">
      <c r="A19" s="531">
        <v>2111</v>
      </c>
      <c r="B19" s="530" t="s">
        <v>667</v>
      </c>
      <c r="C19" s="523"/>
      <c r="D19" s="523"/>
      <c r="E19" s="523"/>
      <c r="F19" s="523"/>
      <c r="G19" s="522"/>
      <c r="H19" s="522">
        <f>'COMPROBANTE Nº3'!J47</f>
        <v>30400</v>
      </c>
      <c r="I19" s="524">
        <f t="shared" si="1"/>
        <v>0</v>
      </c>
      <c r="J19" s="524">
        <f t="shared" si="0"/>
        <v>30400</v>
      </c>
      <c r="K19" s="522">
        <v>0</v>
      </c>
      <c r="L19" s="522">
        <f>J19</f>
        <v>30400</v>
      </c>
      <c r="M19" s="525">
        <v>0</v>
      </c>
      <c r="N19" s="525">
        <v>0</v>
      </c>
      <c r="O19" s="526">
        <v>0</v>
      </c>
      <c r="P19" s="526">
        <f>L19</f>
        <v>30400</v>
      </c>
    </row>
    <row r="20" spans="1:16" ht="16.5" x14ac:dyDescent="0.3">
      <c r="A20" s="504">
        <v>2201</v>
      </c>
      <c r="B20" s="2" t="s">
        <v>668</v>
      </c>
      <c r="C20" s="523"/>
      <c r="D20" s="523"/>
      <c r="E20" s="523"/>
      <c r="F20" s="523"/>
      <c r="G20" s="522">
        <f>'COMPROBANTE Nº3'!H49</f>
        <v>38000</v>
      </c>
      <c r="H20" s="522">
        <f>'COMPROBANTE Nº3'!J49</f>
        <v>10564024.699999999</v>
      </c>
      <c r="I20" s="524">
        <f t="shared" si="1"/>
        <v>38000</v>
      </c>
      <c r="J20" s="524">
        <f t="shared" si="0"/>
        <v>10564024.699999999</v>
      </c>
      <c r="K20" s="522">
        <v>0</v>
      </c>
      <c r="L20" s="522">
        <f>J20-I20</f>
        <v>10526024.699999999</v>
      </c>
      <c r="M20" s="525">
        <v>0</v>
      </c>
      <c r="N20" s="525">
        <v>0</v>
      </c>
      <c r="O20" s="526">
        <v>0</v>
      </c>
      <c r="P20" s="526">
        <f>L20</f>
        <v>10526024.699999999</v>
      </c>
    </row>
    <row r="21" spans="1:16" ht="16.5" x14ac:dyDescent="0.3">
      <c r="A21" s="504">
        <v>2403</v>
      </c>
      <c r="B21" s="2" t="s">
        <v>669</v>
      </c>
      <c r="C21" s="523"/>
      <c r="D21" s="523"/>
      <c r="E21" s="523"/>
      <c r="F21" s="523"/>
      <c r="G21" s="522"/>
      <c r="H21" s="522"/>
      <c r="I21" s="524">
        <f t="shared" si="1"/>
        <v>0</v>
      </c>
      <c r="J21" s="524">
        <f t="shared" si="0"/>
        <v>0</v>
      </c>
      <c r="K21" s="522">
        <v>0</v>
      </c>
      <c r="L21" s="522">
        <v>0</v>
      </c>
      <c r="M21" s="525">
        <v>0</v>
      </c>
      <c r="N21" s="525">
        <v>0</v>
      </c>
      <c r="O21" s="526">
        <v>0</v>
      </c>
      <c r="P21" s="526">
        <v>0</v>
      </c>
    </row>
    <row r="22" spans="1:16" ht="16.5" x14ac:dyDescent="0.3">
      <c r="A22" s="504">
        <v>2404</v>
      </c>
      <c r="B22" s="2" t="s">
        <v>120</v>
      </c>
      <c r="C22" s="523"/>
      <c r="D22" s="523"/>
      <c r="E22" s="523">
        <f>'COMPROBANTE Nº2'!H29</f>
        <v>8925649.1900000013</v>
      </c>
      <c r="F22" s="522"/>
      <c r="G22" s="522"/>
      <c r="H22" s="522"/>
      <c r="I22" s="524">
        <f t="shared" si="1"/>
        <v>8925649.1900000013</v>
      </c>
      <c r="J22" s="524">
        <f t="shared" si="0"/>
        <v>0</v>
      </c>
      <c r="K22" s="522">
        <f>I22</f>
        <v>8925649.1900000013</v>
      </c>
      <c r="L22" s="522">
        <v>0</v>
      </c>
      <c r="M22" s="525">
        <v>0</v>
      </c>
      <c r="N22" s="525">
        <v>0</v>
      </c>
      <c r="O22" s="526">
        <f>K22</f>
        <v>8925649.1900000013</v>
      </c>
      <c r="P22" s="526">
        <f>L22</f>
        <v>0</v>
      </c>
    </row>
    <row r="23" spans="1:16" ht="16.5" x14ac:dyDescent="0.3">
      <c r="A23" s="504">
        <v>2405</v>
      </c>
      <c r="B23" s="2" t="s">
        <v>278</v>
      </c>
      <c r="C23" s="523"/>
      <c r="D23" s="523"/>
      <c r="E23" s="523"/>
      <c r="F23" s="523">
        <f>'COMPROBANTE Nº2'!J36</f>
        <v>289800.55550000002</v>
      </c>
      <c r="G23" s="522"/>
      <c r="H23" s="522">
        <f>'COMPROBANTE Nº3'!J52</f>
        <v>7200</v>
      </c>
      <c r="I23" s="524">
        <f t="shared" si="1"/>
        <v>0</v>
      </c>
      <c r="J23" s="524">
        <f t="shared" si="0"/>
        <v>297000.55550000002</v>
      </c>
      <c r="K23" s="522">
        <v>0</v>
      </c>
      <c r="L23" s="522">
        <f>J23</f>
        <v>297000.55550000002</v>
      </c>
      <c r="M23" s="525">
        <v>0</v>
      </c>
      <c r="N23" s="525">
        <v>0</v>
      </c>
      <c r="O23" s="526">
        <v>0</v>
      </c>
      <c r="P23" s="526">
        <f>L23</f>
        <v>297000.55550000002</v>
      </c>
    </row>
    <row r="24" spans="1:16" ht="16.5" x14ac:dyDescent="0.3">
      <c r="A24" s="504">
        <v>2422</v>
      </c>
      <c r="B24" s="2" t="s">
        <v>277</v>
      </c>
      <c r="C24" s="523"/>
      <c r="D24" s="523"/>
      <c r="E24" s="523"/>
      <c r="F24" s="523">
        <f>'COMPROBANTE Nº2'!J42</f>
        <v>1452002.5250000001</v>
      </c>
      <c r="G24" s="522"/>
      <c r="H24" s="522">
        <f>'COMPROBANTE Nº3'!J55</f>
        <v>74000</v>
      </c>
      <c r="I24" s="524">
        <f t="shared" si="1"/>
        <v>0</v>
      </c>
      <c r="J24" s="524">
        <f t="shared" si="0"/>
        <v>1526002.5250000001</v>
      </c>
      <c r="K24" s="522">
        <v>0</v>
      </c>
      <c r="L24" s="522">
        <f>J24</f>
        <v>1526002.5250000001</v>
      </c>
      <c r="M24" s="525">
        <v>0</v>
      </c>
      <c r="N24" s="525">
        <v>0</v>
      </c>
      <c r="O24" s="526">
        <v>0</v>
      </c>
      <c r="P24" s="526">
        <f>L24</f>
        <v>1526002.5250000001</v>
      </c>
    </row>
    <row r="25" spans="1:16" ht="16.5" x14ac:dyDescent="0.3">
      <c r="A25" s="504">
        <v>2426</v>
      </c>
      <c r="B25" s="2" t="s">
        <v>670</v>
      </c>
      <c r="C25" s="523"/>
      <c r="D25" s="523"/>
      <c r="E25" s="523"/>
      <c r="F25" s="523"/>
      <c r="G25" s="522"/>
      <c r="H25" s="522"/>
      <c r="I25" s="524">
        <f t="shared" si="1"/>
        <v>0</v>
      </c>
      <c r="J25" s="524">
        <f t="shared" si="0"/>
        <v>0</v>
      </c>
      <c r="K25" s="522">
        <v>0</v>
      </c>
      <c r="L25" s="522">
        <v>0</v>
      </c>
      <c r="M25" s="525">
        <v>0</v>
      </c>
      <c r="N25" s="525">
        <v>0</v>
      </c>
      <c r="O25" s="526">
        <v>0</v>
      </c>
      <c r="P25" s="526">
        <v>0</v>
      </c>
    </row>
    <row r="26" spans="1:16" ht="16.5" x14ac:dyDescent="0.3">
      <c r="A26" s="504">
        <v>2502</v>
      </c>
      <c r="B26" s="2" t="s">
        <v>671</v>
      </c>
      <c r="C26" s="523"/>
      <c r="D26" s="523"/>
      <c r="E26" s="523"/>
      <c r="F26" s="523"/>
      <c r="G26" s="522"/>
      <c r="H26" s="522">
        <f>'COMPROBANTE Nº3'!J59</f>
        <v>9359.0538804000007</v>
      </c>
      <c r="I26" s="524">
        <f t="shared" si="1"/>
        <v>0</v>
      </c>
      <c r="J26" s="524">
        <f t="shared" si="0"/>
        <v>9359.0538804000007</v>
      </c>
      <c r="K26" s="522">
        <v>0</v>
      </c>
      <c r="L26" s="522">
        <f t="shared" ref="L26:L31" si="2">J26</f>
        <v>9359.0538804000007</v>
      </c>
      <c r="M26" s="525">
        <v>0</v>
      </c>
      <c r="N26" s="525">
        <v>0</v>
      </c>
      <c r="O26" s="526">
        <v>0</v>
      </c>
      <c r="P26" s="526">
        <f t="shared" ref="P26:P33" si="3">L26</f>
        <v>9359.0538804000007</v>
      </c>
    </row>
    <row r="27" spans="1:16" ht="16.5" x14ac:dyDescent="0.3">
      <c r="A27" s="504">
        <v>2503</v>
      </c>
      <c r="B27" s="2" t="s">
        <v>672</v>
      </c>
      <c r="C27" s="523"/>
      <c r="D27" s="523"/>
      <c r="E27" s="523"/>
      <c r="F27" s="523"/>
      <c r="G27" s="522"/>
      <c r="H27" s="522">
        <f>'COMPROBANTE Nº3'!J61</f>
        <v>935905.38804000011</v>
      </c>
      <c r="I27" s="524">
        <f t="shared" si="1"/>
        <v>0</v>
      </c>
      <c r="J27" s="524">
        <f t="shared" si="0"/>
        <v>935905.38804000011</v>
      </c>
      <c r="K27" s="522">
        <v>0</v>
      </c>
      <c r="L27" s="522">
        <f t="shared" si="2"/>
        <v>935905.38804000011</v>
      </c>
      <c r="M27" s="525">
        <v>0</v>
      </c>
      <c r="N27" s="525">
        <v>0</v>
      </c>
      <c r="O27" s="526">
        <v>0</v>
      </c>
      <c r="P27" s="526">
        <f t="shared" si="3"/>
        <v>935905.38804000011</v>
      </c>
    </row>
    <row r="28" spans="1:16" ht="16.5" x14ac:dyDescent="0.3">
      <c r="A28" s="504">
        <v>2504</v>
      </c>
      <c r="B28" s="2" t="s">
        <v>673</v>
      </c>
      <c r="C28" s="523"/>
      <c r="D28" s="523"/>
      <c r="E28" s="523"/>
      <c r="F28" s="523"/>
      <c r="G28" s="522"/>
      <c r="H28" s="522">
        <f>'COMPROBANTE Nº3'!J63</f>
        <v>935905.38804000011</v>
      </c>
      <c r="I28" s="524">
        <f t="shared" si="1"/>
        <v>0</v>
      </c>
      <c r="J28" s="524">
        <f t="shared" si="0"/>
        <v>935905.38804000011</v>
      </c>
      <c r="K28" s="522">
        <v>0</v>
      </c>
      <c r="L28" s="522">
        <f t="shared" si="2"/>
        <v>935905.38804000011</v>
      </c>
      <c r="M28" s="525">
        <v>0</v>
      </c>
      <c r="N28" s="525">
        <v>0</v>
      </c>
      <c r="O28" s="526">
        <v>0</v>
      </c>
      <c r="P28" s="526">
        <f t="shared" si="3"/>
        <v>935905.38804000011</v>
      </c>
    </row>
    <row r="29" spans="1:16" ht="16.5" x14ac:dyDescent="0.3">
      <c r="A29" s="504">
        <v>2505</v>
      </c>
      <c r="B29" s="2" t="s">
        <v>410</v>
      </c>
      <c r="C29" s="523"/>
      <c r="D29" s="523"/>
      <c r="E29" s="523"/>
      <c r="F29" s="523"/>
      <c r="G29" s="522"/>
      <c r="H29" s="522">
        <f>'COMPROBANTE Nº3'!J65</f>
        <v>464225.45016000007</v>
      </c>
      <c r="I29" s="524">
        <f t="shared" si="1"/>
        <v>0</v>
      </c>
      <c r="J29" s="524">
        <f t="shared" si="0"/>
        <v>464225.45016000007</v>
      </c>
      <c r="K29" s="522">
        <v>0</v>
      </c>
      <c r="L29" s="522">
        <f t="shared" si="2"/>
        <v>464225.45016000007</v>
      </c>
      <c r="M29" s="525">
        <v>0</v>
      </c>
      <c r="N29" s="525">
        <v>0</v>
      </c>
      <c r="O29" s="526">
        <v>0</v>
      </c>
      <c r="P29" s="526">
        <f t="shared" si="3"/>
        <v>464225.45016000007</v>
      </c>
    </row>
    <row r="30" spans="1:16" ht="16.5" x14ac:dyDescent="0.3">
      <c r="A30" s="504">
        <v>2510</v>
      </c>
      <c r="B30" s="2" t="s">
        <v>674</v>
      </c>
      <c r="C30" s="523"/>
      <c r="D30" s="523"/>
      <c r="E30" s="523"/>
      <c r="F30" s="523"/>
      <c r="G30" s="522"/>
      <c r="H30" s="522">
        <f>'COMPROBANTE Nº3'!J67</f>
        <v>4302800.9750560001</v>
      </c>
      <c r="I30" s="524">
        <f>E30+G30</f>
        <v>0</v>
      </c>
      <c r="J30" s="524">
        <f t="shared" si="0"/>
        <v>4302800.9750560001</v>
      </c>
      <c r="K30" s="522">
        <v>0</v>
      </c>
      <c r="L30" s="522">
        <f t="shared" si="2"/>
        <v>4302800.9750560001</v>
      </c>
      <c r="M30" s="525">
        <v>0</v>
      </c>
      <c r="N30" s="525">
        <v>0</v>
      </c>
      <c r="O30" s="526">
        <v>0</v>
      </c>
      <c r="P30" s="526">
        <f t="shared" si="3"/>
        <v>4302800.9750560001</v>
      </c>
    </row>
    <row r="31" spans="1:16" ht="16.5" x14ac:dyDescent="0.3">
      <c r="A31" s="504">
        <v>3101</v>
      </c>
      <c r="B31" s="2" t="s">
        <v>675</v>
      </c>
      <c r="C31" s="523"/>
      <c r="D31" s="523">
        <f>'COMPROBANTE Nº1'!J10</f>
        <v>600000000</v>
      </c>
      <c r="E31" s="523"/>
      <c r="F31" s="523"/>
      <c r="G31" s="522"/>
      <c r="H31" s="522"/>
      <c r="I31" s="524"/>
      <c r="J31" s="524">
        <f>D31</f>
        <v>600000000</v>
      </c>
      <c r="K31" s="522"/>
      <c r="L31" s="522">
        <f t="shared" si="2"/>
        <v>600000000</v>
      </c>
      <c r="M31" s="525"/>
      <c r="N31" s="525"/>
      <c r="O31" s="526"/>
      <c r="P31" s="526">
        <f>L31</f>
        <v>600000000</v>
      </c>
    </row>
    <row r="32" spans="1:16" ht="16.5" x14ac:dyDescent="0.3">
      <c r="A32" s="504">
        <v>310102</v>
      </c>
      <c r="B32" s="2" t="s">
        <v>676</v>
      </c>
      <c r="C32" s="523">
        <f>'COMPROBANTE Nº1'!H12</f>
        <v>300000000</v>
      </c>
      <c r="D32" s="523"/>
      <c r="E32" s="523"/>
      <c r="F32" s="523"/>
      <c r="G32" s="522"/>
      <c r="H32" s="522"/>
      <c r="I32" s="524">
        <f>C32</f>
        <v>300000000</v>
      </c>
      <c r="J32" s="524"/>
      <c r="K32" s="522">
        <f>I32</f>
        <v>300000000</v>
      </c>
      <c r="L32" s="522"/>
      <c r="M32" s="525"/>
      <c r="N32" s="525"/>
      <c r="O32" s="526">
        <f>K32</f>
        <v>300000000</v>
      </c>
      <c r="P32" s="526"/>
    </row>
    <row r="33" spans="1:16" ht="16.5" x14ac:dyDescent="0.3">
      <c r="A33" s="504">
        <v>310103</v>
      </c>
      <c r="B33" s="532" t="s">
        <v>677</v>
      </c>
      <c r="C33" s="522">
        <f>'COMPROBANTE Nº1'!H13</f>
        <v>200000000</v>
      </c>
      <c r="D33" s="522"/>
      <c r="E33" s="523"/>
      <c r="F33" s="523"/>
      <c r="G33" s="522"/>
      <c r="H33" s="522"/>
      <c r="I33" s="524">
        <f>C33</f>
        <v>200000000</v>
      </c>
      <c r="J33" s="524">
        <f>D33</f>
        <v>0</v>
      </c>
      <c r="K33" s="522">
        <f>I33</f>
        <v>200000000</v>
      </c>
      <c r="L33" s="522"/>
      <c r="M33" s="525">
        <v>0</v>
      </c>
      <c r="N33" s="525">
        <v>0</v>
      </c>
      <c r="O33" s="526">
        <f>K33</f>
        <v>200000000</v>
      </c>
      <c r="P33" s="526">
        <f t="shared" si="3"/>
        <v>0</v>
      </c>
    </row>
    <row r="34" spans="1:16" ht="16.5" x14ac:dyDescent="0.3">
      <c r="A34" s="504">
        <v>3301</v>
      </c>
      <c r="B34" s="532" t="s">
        <v>678</v>
      </c>
      <c r="C34" s="523"/>
      <c r="D34" s="523"/>
      <c r="E34" s="523"/>
      <c r="F34" s="523"/>
      <c r="G34" s="522"/>
      <c r="H34" s="522"/>
      <c r="I34" s="524">
        <f>E34+G34</f>
        <v>0</v>
      </c>
      <c r="J34" s="524">
        <f>F34+H34</f>
        <v>0</v>
      </c>
      <c r="K34" s="522">
        <v>0</v>
      </c>
      <c r="L34" s="522">
        <v>0</v>
      </c>
      <c r="M34" s="525">
        <v>0</v>
      </c>
      <c r="N34" s="525">
        <v>0</v>
      </c>
      <c r="O34" s="526">
        <f>I54</f>
        <v>12769598.723327249</v>
      </c>
      <c r="P34" s="526">
        <f>I56</f>
        <v>2592615.4983725022</v>
      </c>
    </row>
    <row r="35" spans="1:16" ht="16.5" x14ac:dyDescent="0.3">
      <c r="A35" s="504">
        <v>3601</v>
      </c>
      <c r="B35" s="532" t="s">
        <v>679</v>
      </c>
      <c r="C35" s="523"/>
      <c r="D35" s="523"/>
      <c r="E35" s="523"/>
      <c r="F35" s="523"/>
      <c r="G35" s="522"/>
      <c r="H35" s="522"/>
      <c r="I35" s="524">
        <f>E35+G35</f>
        <v>0</v>
      </c>
      <c r="J35" s="524">
        <f>F35+H35</f>
        <v>0</v>
      </c>
      <c r="K35" s="522">
        <v>0</v>
      </c>
      <c r="L35" s="522">
        <v>0</v>
      </c>
      <c r="M35" s="525">
        <v>0</v>
      </c>
      <c r="N35" s="525">
        <v>0</v>
      </c>
      <c r="O35" s="526">
        <f>I55</f>
        <v>25926154.983725019</v>
      </c>
      <c r="P35" s="526">
        <f>I53</f>
        <v>38695753.707052268</v>
      </c>
    </row>
    <row r="36" spans="1:16" ht="16.5" x14ac:dyDescent="0.3">
      <c r="A36" s="504">
        <v>4107</v>
      </c>
      <c r="B36" s="2" t="s">
        <v>680</v>
      </c>
      <c r="C36" s="523"/>
      <c r="D36" s="523"/>
      <c r="E36" s="523"/>
      <c r="F36" s="523"/>
      <c r="G36" s="522"/>
      <c r="H36" s="522">
        <f>'COMPROBANTE Nº3'!J73</f>
        <v>66164154.700000003</v>
      </c>
      <c r="I36" s="524">
        <f t="shared" ref="I36:J48" si="4">E36+G36</f>
        <v>0</v>
      </c>
      <c r="J36" s="524">
        <f t="shared" si="4"/>
        <v>66164154.700000003</v>
      </c>
      <c r="K36" s="522">
        <v>0</v>
      </c>
      <c r="L36" s="522">
        <f>J36</f>
        <v>66164154.700000003</v>
      </c>
      <c r="M36" s="525">
        <v>0</v>
      </c>
      <c r="N36" s="522">
        <f>L36</f>
        <v>66164154.700000003</v>
      </c>
      <c r="O36" s="526">
        <v>0</v>
      </c>
      <c r="P36" s="526">
        <v>0</v>
      </c>
    </row>
    <row r="37" spans="1:16" ht="16.5" x14ac:dyDescent="0.3">
      <c r="A37" s="504">
        <v>4210</v>
      </c>
      <c r="B37" s="2" t="s">
        <v>681</v>
      </c>
      <c r="C37" s="523"/>
      <c r="D37" s="523"/>
      <c r="E37" s="523"/>
      <c r="F37" s="523"/>
      <c r="G37" s="522"/>
      <c r="H37" s="522">
        <f>'COMPROBANTE Nº3'!J75</f>
        <v>27500</v>
      </c>
      <c r="I37" s="524">
        <f t="shared" si="4"/>
        <v>0</v>
      </c>
      <c r="J37" s="524">
        <f t="shared" si="4"/>
        <v>27500</v>
      </c>
      <c r="K37" s="522">
        <v>0</v>
      </c>
      <c r="L37" s="522">
        <f>J37</f>
        <v>27500</v>
      </c>
      <c r="M37" s="525">
        <v>0</v>
      </c>
      <c r="N37" s="522">
        <f>L37</f>
        <v>27500</v>
      </c>
      <c r="O37" s="526">
        <v>0</v>
      </c>
      <c r="P37" s="526">
        <v>0</v>
      </c>
    </row>
    <row r="38" spans="1:16" ht="16.5" x14ac:dyDescent="0.3">
      <c r="A38" s="504">
        <v>5101</v>
      </c>
      <c r="B38" s="2" t="s">
        <v>682</v>
      </c>
      <c r="C38" s="523"/>
      <c r="D38" s="523"/>
      <c r="E38" s="523"/>
      <c r="F38" s="523"/>
      <c r="G38" s="522">
        <f>'COMPROBANTE Nº3'!H78</f>
        <v>16922954.6711764</v>
      </c>
      <c r="H38" s="522"/>
      <c r="I38" s="524">
        <f t="shared" si="4"/>
        <v>16922954.6711764</v>
      </c>
      <c r="J38" s="524">
        <f t="shared" si="4"/>
        <v>0</v>
      </c>
      <c r="K38" s="522">
        <f t="shared" ref="K38:K48" si="5">I38</f>
        <v>16922954.6711764</v>
      </c>
      <c r="L38" s="522">
        <v>0</v>
      </c>
      <c r="M38" s="526">
        <f t="shared" ref="M38:M48" si="6">K38</f>
        <v>16922954.6711764</v>
      </c>
      <c r="N38" s="522">
        <v>0</v>
      </c>
      <c r="O38" s="526">
        <v>0</v>
      </c>
      <c r="P38" s="526">
        <v>0</v>
      </c>
    </row>
    <row r="39" spans="1:16" ht="16.5" x14ac:dyDescent="0.3">
      <c r="A39" s="504">
        <v>5103</v>
      </c>
      <c r="B39" s="2" t="s">
        <v>683</v>
      </c>
      <c r="C39" s="523"/>
      <c r="D39" s="523"/>
      <c r="E39" s="523">
        <f>'COMPROBANTE Nº2'!H48</f>
        <v>100000</v>
      </c>
      <c r="F39" s="523"/>
      <c r="G39" s="522"/>
      <c r="H39" s="522"/>
      <c r="I39" s="524">
        <f t="shared" si="4"/>
        <v>100000</v>
      </c>
      <c r="J39" s="524">
        <f t="shared" si="4"/>
        <v>0</v>
      </c>
      <c r="K39" s="522">
        <f t="shared" si="5"/>
        <v>100000</v>
      </c>
      <c r="L39" s="522">
        <v>0</v>
      </c>
      <c r="M39" s="526">
        <f t="shared" si="6"/>
        <v>100000</v>
      </c>
      <c r="N39" s="522">
        <v>0</v>
      </c>
      <c r="O39" s="526">
        <v>0</v>
      </c>
      <c r="P39" s="526">
        <v>0</v>
      </c>
    </row>
    <row r="40" spans="1:16" ht="16.5" x14ac:dyDescent="0.3">
      <c r="A40" s="504">
        <v>5104</v>
      </c>
      <c r="B40" s="2" t="s">
        <v>684</v>
      </c>
      <c r="C40" s="523"/>
      <c r="D40" s="523"/>
      <c r="E40" s="523">
        <f>'COMPROBANTE Nº2'!H50</f>
        <v>2300000</v>
      </c>
      <c r="F40" s="523"/>
      <c r="G40" s="522"/>
      <c r="H40" s="522"/>
      <c r="I40" s="524">
        <f t="shared" si="4"/>
        <v>2300000</v>
      </c>
      <c r="J40" s="524">
        <f t="shared" si="4"/>
        <v>0</v>
      </c>
      <c r="K40" s="522">
        <f t="shared" si="5"/>
        <v>2300000</v>
      </c>
      <c r="L40" s="522">
        <v>0</v>
      </c>
      <c r="M40" s="526">
        <f t="shared" si="6"/>
        <v>2300000</v>
      </c>
      <c r="N40" s="522">
        <v>0</v>
      </c>
      <c r="O40" s="526">
        <v>0</v>
      </c>
      <c r="P40" s="526">
        <v>0</v>
      </c>
    </row>
    <row r="41" spans="1:16" ht="16.5" x14ac:dyDescent="0.3">
      <c r="A41" s="504">
        <v>5105</v>
      </c>
      <c r="B41" s="2" t="s">
        <v>685</v>
      </c>
      <c r="C41" s="523"/>
      <c r="D41" s="523"/>
      <c r="E41" s="523">
        <f>'COMPROBANTE Nº2'!H52</f>
        <v>147000</v>
      </c>
      <c r="F41" s="523"/>
      <c r="G41" s="522"/>
      <c r="H41" s="522"/>
      <c r="I41" s="524">
        <f t="shared" si="4"/>
        <v>147000</v>
      </c>
      <c r="J41" s="524">
        <f t="shared" si="4"/>
        <v>0</v>
      </c>
      <c r="K41" s="522">
        <f t="shared" si="5"/>
        <v>147000</v>
      </c>
      <c r="L41" s="522">
        <v>0</v>
      </c>
      <c r="M41" s="526">
        <f t="shared" si="6"/>
        <v>147000</v>
      </c>
      <c r="N41" s="522">
        <v>0</v>
      </c>
      <c r="O41" s="526">
        <v>0</v>
      </c>
      <c r="P41" s="526">
        <v>0</v>
      </c>
    </row>
    <row r="42" spans="1:16" ht="16.5" x14ac:dyDescent="0.3">
      <c r="A42" s="504">
        <v>5108</v>
      </c>
      <c r="B42" s="2" t="s">
        <v>686</v>
      </c>
      <c r="C42" s="523"/>
      <c r="D42" s="523"/>
      <c r="E42" s="523">
        <f>'COMPROBANTE Nº2'!H54</f>
        <v>200000</v>
      </c>
      <c r="F42" s="523"/>
      <c r="G42" s="522"/>
      <c r="H42" s="522"/>
      <c r="I42" s="524">
        <f t="shared" si="4"/>
        <v>200000</v>
      </c>
      <c r="J42" s="524">
        <f t="shared" si="4"/>
        <v>0</v>
      </c>
      <c r="K42" s="522">
        <f t="shared" si="5"/>
        <v>200000</v>
      </c>
      <c r="L42" s="522">
        <v>0</v>
      </c>
      <c r="M42" s="526">
        <f t="shared" si="6"/>
        <v>200000</v>
      </c>
      <c r="N42" s="522">
        <v>0</v>
      </c>
      <c r="O42" s="526">
        <v>0</v>
      </c>
      <c r="P42" s="526">
        <v>0</v>
      </c>
    </row>
    <row r="43" spans="1:16" ht="16.5" x14ac:dyDescent="0.3">
      <c r="A43" s="504">
        <v>5110</v>
      </c>
      <c r="B43" s="2" t="s">
        <v>687</v>
      </c>
      <c r="C43" s="523"/>
      <c r="D43" s="523"/>
      <c r="E43" s="523">
        <f>'COMPROBANTE Nº2'!H56</f>
        <v>5000000</v>
      </c>
      <c r="F43" s="523"/>
      <c r="G43" s="522">
        <f>'COMPROBANTE Nº3'!H92</f>
        <v>300000</v>
      </c>
      <c r="H43" s="522"/>
      <c r="I43" s="524">
        <f t="shared" si="4"/>
        <v>5300000</v>
      </c>
      <c r="J43" s="524">
        <f t="shared" si="4"/>
        <v>0</v>
      </c>
      <c r="K43" s="522">
        <f t="shared" si="5"/>
        <v>5300000</v>
      </c>
      <c r="L43" s="522">
        <v>0</v>
      </c>
      <c r="M43" s="526">
        <f t="shared" si="6"/>
        <v>5300000</v>
      </c>
      <c r="N43" s="522">
        <v>0</v>
      </c>
      <c r="O43" s="526">
        <v>0</v>
      </c>
      <c r="P43" s="526">
        <v>0</v>
      </c>
    </row>
    <row r="44" spans="1:16" ht="16.5" x14ac:dyDescent="0.3">
      <c r="A44" s="531">
        <v>5112</v>
      </c>
      <c r="B44" s="530" t="s">
        <v>688</v>
      </c>
      <c r="C44" s="523"/>
      <c r="D44" s="523"/>
      <c r="E44" s="523"/>
      <c r="F44" s="523"/>
      <c r="G44" s="522">
        <f>'COMPROBANTE Nº3'!H94</f>
        <v>141041.66666666666</v>
      </c>
      <c r="H44" s="522"/>
      <c r="I44" s="524">
        <f t="shared" si="4"/>
        <v>141041.66666666666</v>
      </c>
      <c r="J44" s="524">
        <f t="shared" si="4"/>
        <v>0</v>
      </c>
      <c r="K44" s="522">
        <f t="shared" si="5"/>
        <v>141041.66666666666</v>
      </c>
      <c r="L44" s="522">
        <v>0</v>
      </c>
      <c r="M44" s="526">
        <f t="shared" si="6"/>
        <v>141041.66666666666</v>
      </c>
      <c r="N44" s="522">
        <v>0</v>
      </c>
      <c r="O44" s="526">
        <v>0</v>
      </c>
      <c r="P44" s="526">
        <v>0</v>
      </c>
    </row>
    <row r="45" spans="1:16" ht="16.5" x14ac:dyDescent="0.3">
      <c r="A45" s="504">
        <v>5114</v>
      </c>
      <c r="B45" s="2" t="s">
        <v>689</v>
      </c>
      <c r="C45" s="523"/>
      <c r="D45" s="523"/>
      <c r="E45" s="523">
        <f>'COMPROBANTE Nº2'!H58</f>
        <v>430000</v>
      </c>
      <c r="F45" s="523"/>
      <c r="G45" s="522"/>
      <c r="H45" s="522"/>
      <c r="I45" s="524">
        <f t="shared" si="4"/>
        <v>430000</v>
      </c>
      <c r="J45" s="524">
        <f t="shared" si="4"/>
        <v>0</v>
      </c>
      <c r="K45" s="522">
        <f t="shared" si="5"/>
        <v>430000</v>
      </c>
      <c r="L45" s="522">
        <v>0</v>
      </c>
      <c r="M45" s="526">
        <f t="shared" si="6"/>
        <v>430000</v>
      </c>
      <c r="N45" s="522">
        <v>0</v>
      </c>
      <c r="O45" s="526">
        <v>0</v>
      </c>
      <c r="P45" s="526">
        <v>0</v>
      </c>
    </row>
    <row r="46" spans="1:16" ht="16.5" x14ac:dyDescent="0.3">
      <c r="A46" s="504">
        <v>5215</v>
      </c>
      <c r="B46" s="2" t="s">
        <v>690</v>
      </c>
      <c r="C46" s="523"/>
      <c r="D46" s="523"/>
      <c r="E46" s="523"/>
      <c r="F46" s="523"/>
      <c r="G46" s="522">
        <f>'COMPROBANTE Nº3'!H97</f>
        <v>1333.3333333333333</v>
      </c>
      <c r="H46" s="522"/>
      <c r="I46" s="524">
        <f t="shared" si="4"/>
        <v>1333.3333333333333</v>
      </c>
      <c r="J46" s="524">
        <f t="shared" si="4"/>
        <v>0</v>
      </c>
      <c r="K46" s="522">
        <f t="shared" si="5"/>
        <v>1333.3333333333333</v>
      </c>
      <c r="L46" s="522">
        <v>0</v>
      </c>
      <c r="M46" s="526">
        <f t="shared" si="6"/>
        <v>1333.3333333333333</v>
      </c>
      <c r="N46" s="522">
        <v>0</v>
      </c>
      <c r="O46" s="526">
        <v>0</v>
      </c>
      <c r="P46" s="526">
        <v>0</v>
      </c>
    </row>
    <row r="47" spans="1:16" ht="16.5" x14ac:dyDescent="0.3">
      <c r="A47" s="504">
        <v>5305</v>
      </c>
      <c r="B47" s="2" t="s">
        <v>681</v>
      </c>
      <c r="C47" s="522"/>
      <c r="D47" s="522"/>
      <c r="E47" s="522"/>
      <c r="F47" s="522"/>
      <c r="G47" s="522">
        <f>'COMPROBANTE Nº3'!H99</f>
        <v>357767.32177133329</v>
      </c>
      <c r="H47" s="522"/>
      <c r="I47" s="524">
        <f t="shared" si="4"/>
        <v>357767.32177133329</v>
      </c>
      <c r="J47" s="524">
        <f t="shared" si="4"/>
        <v>0</v>
      </c>
      <c r="K47" s="522">
        <f t="shared" si="5"/>
        <v>357767.32177133329</v>
      </c>
      <c r="L47" s="522">
        <v>0</v>
      </c>
      <c r="M47" s="526">
        <f t="shared" si="6"/>
        <v>357767.32177133329</v>
      </c>
      <c r="N47" s="522">
        <v>0</v>
      </c>
      <c r="O47" s="526">
        <v>0</v>
      </c>
      <c r="P47" s="526">
        <v>0</v>
      </c>
    </row>
    <row r="48" spans="1:16" ht="16.5" x14ac:dyDescent="0.3">
      <c r="A48" s="504">
        <v>6107</v>
      </c>
      <c r="B48" s="2" t="s">
        <v>680</v>
      </c>
      <c r="C48" s="522"/>
      <c r="D48" s="522"/>
      <c r="E48" s="522"/>
      <c r="F48" s="522"/>
      <c r="G48" s="522">
        <f>'COMPROBANTE Nº3'!H102</f>
        <v>1595804</v>
      </c>
      <c r="H48" s="522"/>
      <c r="I48" s="524">
        <f t="shared" si="4"/>
        <v>1595804</v>
      </c>
      <c r="J48" s="524">
        <f t="shared" si="4"/>
        <v>0</v>
      </c>
      <c r="K48" s="522">
        <f t="shared" si="5"/>
        <v>1595804</v>
      </c>
      <c r="L48" s="522">
        <v>0</v>
      </c>
      <c r="M48" s="526">
        <f t="shared" si="6"/>
        <v>1595804</v>
      </c>
      <c r="N48" s="522">
        <v>0</v>
      </c>
      <c r="O48" s="526">
        <v>0</v>
      </c>
      <c r="P48" s="526">
        <v>0</v>
      </c>
    </row>
    <row r="49" spans="1:16" s="535" customFormat="1" ht="19.5" x14ac:dyDescent="0.4">
      <c r="A49" s="1246" t="s">
        <v>112</v>
      </c>
      <c r="B49" s="1247"/>
      <c r="C49" s="533">
        <f t="shared" ref="C49:P49" si="7">SUM(C3:C48)</f>
        <v>600000000</v>
      </c>
      <c r="D49" s="533">
        <f t="shared" si="7"/>
        <v>600000000</v>
      </c>
      <c r="E49" s="533">
        <f t="shared" si="7"/>
        <v>276202750.19</v>
      </c>
      <c r="F49" s="533">
        <f t="shared" si="7"/>
        <v>276202750.18999994</v>
      </c>
      <c r="G49" s="533">
        <f t="shared" si="7"/>
        <v>157253656.42794773</v>
      </c>
      <c r="H49" s="533">
        <f t="shared" si="7"/>
        <v>157253656.39294773</v>
      </c>
      <c r="I49" s="533">
        <f t="shared" si="7"/>
        <v>1033456406.6179478</v>
      </c>
      <c r="J49" s="533">
        <f t="shared" si="7"/>
        <v>1033456406.5829477</v>
      </c>
      <c r="K49" s="533">
        <f t="shared" si="7"/>
        <v>826849998.70234323</v>
      </c>
      <c r="L49" s="533">
        <f t="shared" si="7"/>
        <v>826849998.66734314</v>
      </c>
      <c r="M49" s="534">
        <f t="shared" si="7"/>
        <v>27495900.992947735</v>
      </c>
      <c r="N49" s="534">
        <f t="shared" si="7"/>
        <v>66191654.700000003</v>
      </c>
      <c r="O49" s="534">
        <f t="shared" si="7"/>
        <v>838049851.41644776</v>
      </c>
      <c r="P49" s="534">
        <f t="shared" si="7"/>
        <v>801946713.17276788</v>
      </c>
    </row>
    <row r="50" spans="1:16" x14ac:dyDescent="0.25"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N50" s="537"/>
      <c r="O50" s="537"/>
      <c r="P50" s="537"/>
    </row>
    <row r="51" spans="1:16" x14ac:dyDescent="0.25"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N51" s="536"/>
    </row>
    <row r="52" spans="1:16" ht="15.75" thickBot="1" x14ac:dyDescent="0.3"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N52" s="537"/>
    </row>
    <row r="53" spans="1:16" ht="16.5" x14ac:dyDescent="0.3">
      <c r="C53" s="536"/>
      <c r="D53" s="536"/>
      <c r="E53" s="536"/>
      <c r="F53" s="536"/>
      <c r="G53" s="1248" t="s">
        <v>691</v>
      </c>
      <c r="H53" s="1249"/>
      <c r="I53" s="538">
        <f>N49-M49</f>
        <v>38695753.707052268</v>
      </c>
      <c r="J53" s="536"/>
      <c r="K53" s="536"/>
      <c r="L53" s="536"/>
      <c r="N53" s="537"/>
    </row>
    <row r="54" spans="1:16" ht="16.5" x14ac:dyDescent="0.3">
      <c r="C54" s="536"/>
      <c r="D54" s="536"/>
      <c r="E54" s="536"/>
      <c r="F54" s="536"/>
      <c r="G54" s="723" t="s">
        <v>692</v>
      </c>
      <c r="H54" s="720"/>
      <c r="I54" s="20">
        <f>I53*33%</f>
        <v>12769598.723327249</v>
      </c>
      <c r="J54" s="536"/>
      <c r="K54" s="536"/>
      <c r="L54" s="536"/>
      <c r="N54" s="537"/>
    </row>
    <row r="55" spans="1:16" ht="16.5" x14ac:dyDescent="0.3">
      <c r="G55" s="723" t="s">
        <v>679</v>
      </c>
      <c r="H55" s="720"/>
      <c r="I55" s="20">
        <f>I53-I54</f>
        <v>25926154.983725019</v>
      </c>
    </row>
    <row r="56" spans="1:16" ht="16.5" x14ac:dyDescent="0.3">
      <c r="G56" s="723" t="s">
        <v>693</v>
      </c>
      <c r="H56" s="720"/>
      <c r="I56" s="20">
        <f>I55*10%</f>
        <v>2592615.4983725022</v>
      </c>
    </row>
    <row r="57" spans="1:16" ht="15.75" customHeight="1" thickBot="1" x14ac:dyDescent="0.35">
      <c r="G57" s="1256" t="s">
        <v>694</v>
      </c>
      <c r="H57" s="1257"/>
      <c r="I57" s="540">
        <f>I55-I56</f>
        <v>23333539.485352516</v>
      </c>
    </row>
    <row r="66" spans="3:18" x14ac:dyDescent="0.25">
      <c r="I66" s="539" t="s">
        <v>695</v>
      </c>
    </row>
    <row r="67" spans="3:18" x14ac:dyDescent="0.25">
      <c r="C67" s="541"/>
      <c r="D67"/>
      <c r="E67"/>
      <c r="F67"/>
      <c r="G67"/>
      <c r="H67"/>
      <c r="I67"/>
      <c r="J67"/>
      <c r="K67"/>
      <c r="L67"/>
      <c r="R67" s="542"/>
    </row>
  </sheetData>
  <mergeCells count="15">
    <mergeCell ref="G55:H55"/>
    <mergeCell ref="G56:H56"/>
    <mergeCell ref="G57:H57"/>
    <mergeCell ref="K1:L1"/>
    <mergeCell ref="M1:N1"/>
    <mergeCell ref="O1:P1"/>
    <mergeCell ref="A49:B49"/>
    <mergeCell ref="G53:H53"/>
    <mergeCell ref="G54:H54"/>
    <mergeCell ref="A1:A2"/>
    <mergeCell ref="B1:B2"/>
    <mergeCell ref="C1:D1"/>
    <mergeCell ref="E1:F1"/>
    <mergeCell ref="G1:H1"/>
    <mergeCell ref="I1:J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1:S42"/>
  <sheetViews>
    <sheetView tabSelected="1" zoomScale="71" workbookViewId="0">
      <selection activeCell="N18" sqref="N18"/>
    </sheetView>
  </sheetViews>
  <sheetFormatPr baseColWidth="10" defaultColWidth="9" defaultRowHeight="15" x14ac:dyDescent="0.25"/>
  <cols>
    <col min="1" max="1" width="7.5703125" customWidth="1"/>
    <col min="2" max="2" width="17.85546875" customWidth="1"/>
    <col min="4" max="4" width="8" customWidth="1"/>
    <col min="8" max="8" width="16.5703125" bestFit="1" customWidth="1"/>
    <col min="9" max="9" width="11.140625" customWidth="1"/>
    <col min="11" max="13" width="18.7109375" customWidth="1"/>
    <col min="14" max="14" width="22.7109375" customWidth="1"/>
    <col min="15" max="15" width="19" customWidth="1"/>
    <col min="16" max="19" width="21.85546875" style="545" customWidth="1"/>
    <col min="20" max="256" width="10" customWidth="1"/>
  </cols>
  <sheetData>
    <row r="1" spans="2:19" ht="15.75" thickBot="1" x14ac:dyDescent="0.3"/>
    <row r="2" spans="2:19" ht="22.5" x14ac:dyDescent="0.35">
      <c r="B2" s="1318" t="s">
        <v>48</v>
      </c>
      <c r="C2" s="1319"/>
      <c r="D2" s="1319"/>
      <c r="E2" s="1319"/>
      <c r="F2" s="1319"/>
      <c r="G2" s="1319"/>
      <c r="H2" s="1319"/>
      <c r="I2" s="1320"/>
      <c r="K2" s="1321" t="s">
        <v>353</v>
      </c>
      <c r="L2" s="1322"/>
      <c r="M2" s="1322"/>
      <c r="N2" s="1323"/>
      <c r="P2" s="1324" t="s">
        <v>353</v>
      </c>
      <c r="Q2" s="1325"/>
      <c r="R2" s="1325"/>
      <c r="S2" s="1326"/>
    </row>
    <row r="3" spans="2:19" ht="18" x14ac:dyDescent="0.35">
      <c r="B3" s="543"/>
      <c r="C3" s="544"/>
      <c r="D3" s="544"/>
      <c r="E3" s="544"/>
      <c r="F3" s="544"/>
      <c r="G3" s="544"/>
      <c r="H3" s="545"/>
      <c r="I3" s="546"/>
      <c r="K3" s="1280" t="s">
        <v>696</v>
      </c>
      <c r="L3" s="1281"/>
      <c r="M3" s="1281"/>
      <c r="N3" s="1282"/>
      <c r="P3" s="1290" t="s">
        <v>697</v>
      </c>
      <c r="Q3" s="1291"/>
      <c r="R3" s="1291"/>
      <c r="S3" s="1292"/>
    </row>
    <row r="4" spans="2:19" ht="18" x14ac:dyDescent="0.35">
      <c r="B4" s="547"/>
      <c r="C4" s="545"/>
      <c r="D4" s="545"/>
      <c r="E4" s="545"/>
      <c r="F4" s="545"/>
      <c r="G4" s="545"/>
      <c r="H4" s="545"/>
      <c r="I4" s="546"/>
      <c r="K4" s="1290" t="s">
        <v>698</v>
      </c>
      <c r="L4" s="1291"/>
      <c r="M4" s="1291"/>
      <c r="N4" s="1292"/>
      <c r="P4" s="1290" t="s">
        <v>699</v>
      </c>
      <c r="Q4" s="1291"/>
      <c r="R4" s="1291"/>
      <c r="S4" s="1292"/>
    </row>
    <row r="5" spans="2:19" ht="18" x14ac:dyDescent="0.35">
      <c r="B5" s="547"/>
      <c r="C5" s="545"/>
      <c r="D5" s="545"/>
      <c r="E5" s="545"/>
      <c r="F5" s="545"/>
      <c r="G5" s="545"/>
      <c r="H5" s="545"/>
      <c r="I5" s="546"/>
      <c r="K5" s="1312" t="s">
        <v>700</v>
      </c>
      <c r="L5" s="1313"/>
      <c r="M5" s="1313"/>
      <c r="N5" s="1314"/>
      <c r="P5" s="1278" t="s">
        <v>700</v>
      </c>
      <c r="Q5" s="1279"/>
      <c r="R5" s="1279"/>
      <c r="S5" s="1315"/>
    </row>
    <row r="6" spans="2:19" ht="18" x14ac:dyDescent="0.35">
      <c r="B6" s="1290" t="s">
        <v>46</v>
      </c>
      <c r="C6" s="1291"/>
      <c r="D6" s="1291"/>
      <c r="E6" s="1291"/>
      <c r="F6" s="545"/>
      <c r="G6" s="545"/>
      <c r="H6" s="545"/>
      <c r="I6" s="546"/>
      <c r="K6" s="1316" t="s">
        <v>701</v>
      </c>
      <c r="L6" s="1317"/>
      <c r="M6" s="1317"/>
      <c r="N6" s="548">
        <f>'[3]HOJA DE TRABAJO'!N49</f>
        <v>66191654.700000003</v>
      </c>
      <c r="P6" s="1290" t="s">
        <v>702</v>
      </c>
      <c r="Q6" s="1291"/>
      <c r="R6" s="1291"/>
      <c r="S6" s="1292"/>
    </row>
    <row r="7" spans="2:19" ht="17.25" thickBot="1" x14ac:dyDescent="0.35">
      <c r="B7" s="547"/>
      <c r="C7" s="545"/>
      <c r="D7" s="545"/>
      <c r="E7" s="545"/>
      <c r="F7" s="545"/>
      <c r="G7" s="545"/>
      <c r="H7" s="545"/>
      <c r="I7" s="546"/>
      <c r="K7" s="1288" t="s">
        <v>703</v>
      </c>
      <c r="L7" s="1289"/>
      <c r="M7" s="1289"/>
      <c r="N7" s="549">
        <f>'[3]HOJA DE TRABAJO'!M48</f>
        <v>1595804</v>
      </c>
      <c r="P7" s="1288" t="s">
        <v>704</v>
      </c>
      <c r="Q7" s="1289"/>
      <c r="R7" s="1289"/>
      <c r="S7" s="1303"/>
    </row>
    <row r="8" spans="2:19" ht="18.75" thickTop="1" x14ac:dyDescent="0.35">
      <c r="B8" s="550" t="s">
        <v>45</v>
      </c>
      <c r="C8" s="1287" t="s">
        <v>5</v>
      </c>
      <c r="D8" s="1287"/>
      <c r="E8" s="1287"/>
      <c r="F8" s="545"/>
      <c r="G8" s="545"/>
      <c r="H8" s="545"/>
      <c r="I8" s="546"/>
      <c r="K8" s="1288" t="s">
        <v>705</v>
      </c>
      <c r="L8" s="1289"/>
      <c r="M8" s="1289"/>
      <c r="N8" s="551">
        <f>N6-N7</f>
        <v>64595850.700000003</v>
      </c>
      <c r="P8" s="1261" t="s">
        <v>706</v>
      </c>
      <c r="Q8" s="1262"/>
      <c r="R8" s="1262"/>
      <c r="S8" s="584">
        <f>'[3]HOJA DE TRABAJO'!O4+'[3]HOJA DE TRABAJO'!O5+'[3]HOJA DE TRABAJO'!P3</f>
        <v>328131693.08439535</v>
      </c>
    </row>
    <row r="9" spans="2:19" ht="16.5" x14ac:dyDescent="0.3">
      <c r="B9" s="553"/>
      <c r="C9" s="544"/>
      <c r="D9" s="544"/>
      <c r="E9" s="544"/>
      <c r="F9" s="545"/>
      <c r="G9" s="545"/>
      <c r="H9" s="545"/>
      <c r="I9" s="546"/>
      <c r="K9" s="1263" t="s">
        <v>707</v>
      </c>
      <c r="L9" s="1264"/>
      <c r="M9" s="1264"/>
      <c r="N9" s="552"/>
      <c r="P9" s="1261" t="s">
        <v>708</v>
      </c>
      <c r="Q9" s="1262"/>
      <c r="R9" s="1262"/>
      <c r="S9" s="552">
        <f>'[3]HOJA DE TRABAJO'!O7+'[3]HOJA DE TRABAJO'!P6</f>
        <v>5003416.666666666</v>
      </c>
    </row>
    <row r="10" spans="2:19" ht="18" x14ac:dyDescent="0.35">
      <c r="B10" s="550" t="s">
        <v>44</v>
      </c>
      <c r="C10" s="1287" t="s">
        <v>43</v>
      </c>
      <c r="D10" s="1287"/>
      <c r="E10" s="544"/>
      <c r="F10" s="545"/>
      <c r="G10" s="545"/>
      <c r="H10" s="545"/>
      <c r="I10" s="546"/>
      <c r="K10" s="1261" t="s">
        <v>709</v>
      </c>
      <c r="L10" s="1262"/>
      <c r="M10" s="1262"/>
      <c r="N10" s="552"/>
      <c r="P10" s="1261" t="s">
        <v>710</v>
      </c>
      <c r="Q10" s="1262"/>
      <c r="R10" s="1262"/>
      <c r="S10" s="552">
        <f>'[3]HOJA DE TRABAJO'!O9+'[3]HOJA DE TRABAJO'!O10</f>
        <v>64482517.401666664</v>
      </c>
    </row>
    <row r="11" spans="2:19" ht="17.25" thickBot="1" x14ac:dyDescent="0.35">
      <c r="B11" s="547"/>
      <c r="C11" s="545"/>
      <c r="D11" s="545"/>
      <c r="E11" s="545"/>
      <c r="F11" s="545"/>
      <c r="G11" s="545"/>
      <c r="H11" s="545"/>
      <c r="I11" s="546"/>
      <c r="K11" s="1306" t="s">
        <v>711</v>
      </c>
      <c r="L11" s="1307"/>
      <c r="M11" s="1307"/>
      <c r="N11" s="552">
        <f>'[3]HOJA DE TRABAJO'!M39+'[3]HOJA DE TRABAJO'!M40+'[3]HOJA DE TRABAJO'!M41+'[3]HOJA DE TRABAJO'!M42+'[3]HOJA DE TRABAJO'!M43+'[3]HOJA DE TRABAJO'!M44+'[3]HOJA DE TRABAJO'!M45+'[3]HOJA DE TRABAJO'!M45+'[3]HOJA DE TRABAJO'!M46</f>
        <v>9049375.0000000019</v>
      </c>
      <c r="P11" s="1261" t="s">
        <v>287</v>
      </c>
      <c r="Q11" s="1262"/>
      <c r="R11" s="1262"/>
      <c r="S11" s="554">
        <f>'[3]HOJA DE TRABAJO'!P12</f>
        <v>20900029</v>
      </c>
    </row>
    <row r="12" spans="2:19" ht="19.5" thickTop="1" thickBot="1" x14ac:dyDescent="0.4">
      <c r="B12" s="550" t="s">
        <v>42</v>
      </c>
      <c r="C12" s="545"/>
      <c r="D12" s="545"/>
      <c r="E12" s="545"/>
      <c r="F12" s="545"/>
      <c r="G12" s="545"/>
      <c r="H12" s="545"/>
      <c r="I12" s="546"/>
      <c r="K12" s="1308" t="s">
        <v>712</v>
      </c>
      <c r="L12" s="1309"/>
      <c r="M12" s="1309"/>
      <c r="N12" s="554">
        <f>'[3]HOJA DE TRABAJO'!M47</f>
        <v>357767.32177133329</v>
      </c>
      <c r="P12" s="1263" t="s">
        <v>713</v>
      </c>
      <c r="Q12" s="1264"/>
      <c r="R12" s="1264"/>
      <c r="S12" s="551">
        <f>S8+S9+S10+S11</f>
        <v>418517656.15272868</v>
      </c>
    </row>
    <row r="13" spans="2:19" ht="19.5" thickTop="1" thickBot="1" x14ac:dyDescent="0.4">
      <c r="B13" s="547"/>
      <c r="C13" s="545"/>
      <c r="D13" s="545"/>
      <c r="E13" s="545"/>
      <c r="F13" s="545"/>
      <c r="G13" s="545"/>
      <c r="H13" s="545"/>
      <c r="I13" s="546"/>
      <c r="K13" s="1290" t="s">
        <v>714</v>
      </c>
      <c r="L13" s="1291"/>
      <c r="M13" s="1291"/>
      <c r="N13" s="555">
        <f>N10+N11+N12</f>
        <v>9407142.3217713349</v>
      </c>
      <c r="P13" s="556"/>
      <c r="Q13" s="557"/>
      <c r="R13" s="557"/>
      <c r="S13" s="558"/>
    </row>
    <row r="14" spans="2:19" ht="18.75" thickTop="1" x14ac:dyDescent="0.35">
      <c r="B14" s="1310" t="s">
        <v>41</v>
      </c>
      <c r="C14" s="1311"/>
      <c r="D14" s="1311"/>
      <c r="E14" s="545"/>
      <c r="F14" s="545"/>
      <c r="G14" s="545"/>
      <c r="H14" s="545"/>
      <c r="I14" s="546"/>
      <c r="K14" s="1290" t="s">
        <v>715</v>
      </c>
      <c r="L14" s="1291"/>
      <c r="M14" s="1291"/>
      <c r="N14" s="551">
        <f>N8-N13</f>
        <v>55188708.378228664</v>
      </c>
      <c r="P14" s="1288" t="s">
        <v>716</v>
      </c>
      <c r="Q14" s="1289"/>
      <c r="R14" s="1289"/>
      <c r="S14" s="1303"/>
    </row>
    <row r="15" spans="2:19" ht="17.25" thickBot="1" x14ac:dyDescent="0.35">
      <c r="B15" s="547"/>
      <c r="C15" s="545"/>
      <c r="D15" s="545"/>
      <c r="E15" s="545"/>
      <c r="F15" s="545"/>
      <c r="G15" s="545"/>
      <c r="H15" s="545"/>
      <c r="I15" s="546"/>
      <c r="K15" s="1261" t="s">
        <v>717</v>
      </c>
      <c r="L15" s="1262"/>
      <c r="M15" s="1262"/>
      <c r="N15" s="554">
        <v>0</v>
      </c>
      <c r="P15" s="1261" t="s">
        <v>718</v>
      </c>
      <c r="Q15" s="1262"/>
      <c r="R15" s="1262"/>
      <c r="S15" s="552">
        <f>'[3]HOJA DE TRABAJO'!P14+'[3]HOJA DE TRABAJO'!P15</f>
        <v>141041.66666666666</v>
      </c>
    </row>
    <row r="16" spans="2:19" ht="18.75" thickTop="1" x14ac:dyDescent="0.35">
      <c r="B16" s="1261" t="s">
        <v>40</v>
      </c>
      <c r="C16" s="1262"/>
      <c r="D16" s="1262"/>
      <c r="E16" s="1262"/>
      <c r="F16" s="557"/>
      <c r="G16" s="559"/>
      <c r="H16" s="559">
        <f>'[3]COMPROBANTE Nº1'!J20</f>
        <v>600000000</v>
      </c>
      <c r="I16" s="552"/>
      <c r="K16" s="1290" t="s">
        <v>719</v>
      </c>
      <c r="L16" s="1291"/>
      <c r="M16" s="1291"/>
      <c r="N16" s="551">
        <f>N14</f>
        <v>55188708.378228664</v>
      </c>
      <c r="P16" s="1261" t="s">
        <v>720</v>
      </c>
      <c r="Q16" s="1262"/>
      <c r="R16" s="1262"/>
      <c r="S16" s="552">
        <f>'[3]HOJA DE TRABAJO'!O16</f>
        <v>1190000</v>
      </c>
    </row>
    <row r="17" spans="2:19" ht="17.25" thickBot="1" x14ac:dyDescent="0.35">
      <c r="B17" s="1261" t="s">
        <v>39</v>
      </c>
      <c r="C17" s="1262"/>
      <c r="D17" s="1262"/>
      <c r="E17" s="1262"/>
      <c r="F17" s="557"/>
      <c r="G17" s="559"/>
      <c r="H17" s="559"/>
      <c r="I17" s="552"/>
      <c r="K17" s="1261" t="s">
        <v>721</v>
      </c>
      <c r="L17" s="1262"/>
      <c r="M17" s="1262"/>
      <c r="N17" s="554">
        <f>'[3]HOJA DE TRABAJO'!I54</f>
        <v>12769598.723327249</v>
      </c>
      <c r="P17" s="1261" t="s">
        <v>722</v>
      </c>
      <c r="Q17" s="1262"/>
      <c r="R17" s="1262"/>
      <c r="S17" s="554">
        <v>0</v>
      </c>
    </row>
    <row r="18" spans="2:19" ht="17.25" thickTop="1" x14ac:dyDescent="0.3">
      <c r="B18" s="556"/>
      <c r="C18" s="557"/>
      <c r="D18" s="557"/>
      <c r="E18" s="557"/>
      <c r="F18" s="557"/>
      <c r="G18" s="559"/>
      <c r="H18" s="559"/>
      <c r="I18" s="552"/>
      <c r="K18" s="1263" t="s">
        <v>723</v>
      </c>
      <c r="L18" s="1264"/>
      <c r="M18" s="1264"/>
      <c r="N18" s="585">
        <f>N16-N17</f>
        <v>42419109.654901415</v>
      </c>
      <c r="P18" s="1263" t="s">
        <v>724</v>
      </c>
      <c r="Q18" s="1264"/>
      <c r="R18" s="1264"/>
      <c r="S18" s="551">
        <f>S15+S16+S17</f>
        <v>1331041.6666666667</v>
      </c>
    </row>
    <row r="19" spans="2:19" ht="17.25" thickBot="1" x14ac:dyDescent="0.35">
      <c r="B19" s="556"/>
      <c r="C19" s="557"/>
      <c r="D19" s="557"/>
      <c r="E19" s="557"/>
      <c r="F19" s="557"/>
      <c r="G19" s="559"/>
      <c r="H19" s="559"/>
      <c r="I19" s="552"/>
      <c r="K19" s="1261" t="s">
        <v>725</v>
      </c>
      <c r="L19" s="1262"/>
      <c r="M19" s="1262"/>
      <c r="N19" s="552">
        <f>'[3]HOJA DE TRABAJO'!I56</f>
        <v>2592615.4983725022</v>
      </c>
      <c r="P19" s="547"/>
      <c r="S19" s="560"/>
    </row>
    <row r="20" spans="2:19" ht="19.5" thickTop="1" thickBot="1" x14ac:dyDescent="0.4">
      <c r="B20" s="1284" t="s">
        <v>38</v>
      </c>
      <c r="C20" s="1285"/>
      <c r="D20" s="1285"/>
      <c r="E20" s="557"/>
      <c r="F20" s="557"/>
      <c r="G20" s="559"/>
      <c r="H20" s="559">
        <f>H16</f>
        <v>600000000</v>
      </c>
      <c r="I20" s="552"/>
      <c r="K20" s="1304" t="s">
        <v>694</v>
      </c>
      <c r="L20" s="1305"/>
      <c r="M20" s="1305"/>
      <c r="N20" s="561">
        <f>N18-N19</f>
        <v>39826494.156528912</v>
      </c>
      <c r="P20" s="1290" t="s">
        <v>36</v>
      </c>
      <c r="Q20" s="1291"/>
      <c r="R20" s="1291"/>
      <c r="S20" s="562">
        <f>S12+S18</f>
        <v>419848697.81939536</v>
      </c>
    </row>
    <row r="21" spans="2:19" ht="17.25" customHeight="1" thickTop="1" x14ac:dyDescent="0.3">
      <c r="B21" s="556"/>
      <c r="C21" s="557"/>
      <c r="D21" s="557"/>
      <c r="E21" s="557"/>
      <c r="F21" s="557"/>
      <c r="G21" s="559"/>
      <c r="H21" s="559"/>
      <c r="I21" s="552"/>
      <c r="K21" s="1293" t="s">
        <v>31</v>
      </c>
      <c r="L21" s="1294"/>
      <c r="M21" s="1294" t="s">
        <v>30</v>
      </c>
      <c r="N21" s="1295"/>
      <c r="P21" s="547"/>
      <c r="S21" s="546"/>
    </row>
    <row r="22" spans="2:19" ht="17.25" customHeight="1" thickBot="1" x14ac:dyDescent="0.4">
      <c r="B22" s="1284" t="s">
        <v>36</v>
      </c>
      <c r="C22" s="1285"/>
      <c r="D22" s="557"/>
      <c r="E22" s="557"/>
      <c r="F22" s="557"/>
      <c r="G22" s="557"/>
      <c r="H22" s="559">
        <f>H16</f>
        <v>600000000</v>
      </c>
      <c r="I22" s="552"/>
      <c r="K22" s="1280"/>
      <c r="L22" s="1281"/>
      <c r="M22" s="1281"/>
      <c r="N22" s="1282"/>
      <c r="P22" s="1290" t="s">
        <v>726</v>
      </c>
      <c r="Q22" s="1291"/>
      <c r="R22" s="1291"/>
      <c r="S22" s="1292"/>
    </row>
    <row r="23" spans="2:19" ht="17.25" customHeight="1" thickTop="1" x14ac:dyDescent="0.3">
      <c r="B23" s="556"/>
      <c r="C23" s="557"/>
      <c r="D23" s="557"/>
      <c r="E23" s="557"/>
      <c r="F23" s="557"/>
      <c r="G23" s="557"/>
      <c r="H23" s="557"/>
      <c r="I23" s="558"/>
      <c r="K23" s="1296" t="s">
        <v>29</v>
      </c>
      <c r="L23" s="1297"/>
      <c r="M23" s="1300" t="s">
        <v>26</v>
      </c>
      <c r="N23" s="1301"/>
      <c r="P23" s="1288" t="s">
        <v>727</v>
      </c>
      <c r="Q23" s="1289"/>
      <c r="R23" s="1289"/>
      <c r="S23" s="1303"/>
    </row>
    <row r="24" spans="2:19" ht="16.5" customHeight="1" thickBot="1" x14ac:dyDescent="0.35">
      <c r="B24" s="556"/>
      <c r="C24" s="557"/>
      <c r="D24" s="557"/>
      <c r="E24" s="557"/>
      <c r="F24" s="557"/>
      <c r="G24" s="557"/>
      <c r="H24" s="557"/>
      <c r="I24" s="558"/>
      <c r="K24" s="1298"/>
      <c r="L24" s="1299"/>
      <c r="M24" s="1299"/>
      <c r="N24" s="1302"/>
      <c r="P24" s="1261" t="s">
        <v>728</v>
      </c>
      <c r="Q24" s="1262"/>
      <c r="R24" s="1262"/>
      <c r="S24" s="552">
        <f>'[3]HOJA DE TRABAJO'!P18+'[3]HOJA DE TRABAJO'!P19</f>
        <v>43066.666666666664</v>
      </c>
    </row>
    <row r="25" spans="2:19" ht="17.25" customHeight="1" thickBot="1" x14ac:dyDescent="0.35">
      <c r="B25" s="1284" t="s">
        <v>33</v>
      </c>
      <c r="C25" s="1285"/>
      <c r="D25" s="557"/>
      <c r="E25" s="557"/>
      <c r="F25" s="557"/>
      <c r="G25" s="557"/>
      <c r="H25" s="559">
        <f>H16</f>
        <v>600000000</v>
      </c>
      <c r="I25" s="558"/>
      <c r="P25" s="1261" t="s">
        <v>729</v>
      </c>
      <c r="Q25" s="1262"/>
      <c r="R25" s="1262"/>
      <c r="S25" s="552">
        <f>'[3]HOJA DE TRABAJO'!P20</f>
        <v>10526024.699999999</v>
      </c>
    </row>
    <row r="26" spans="2:19" ht="18" thickTop="1" thickBot="1" x14ac:dyDescent="0.35">
      <c r="B26" s="556"/>
      <c r="C26" s="557"/>
      <c r="D26" s="557"/>
      <c r="E26" s="557"/>
      <c r="F26" s="557"/>
      <c r="G26" s="557"/>
      <c r="H26" s="557"/>
      <c r="I26" s="558"/>
      <c r="P26" s="1261" t="s">
        <v>730</v>
      </c>
      <c r="Q26" s="1262"/>
      <c r="R26" s="1262"/>
      <c r="S26" s="554">
        <f>'[3]HOJA DE TRABAJO'!O22+'[3]HOJA DE TRABAJO'!P23+'[3]HOJA DE TRABAJO'!P24+'[3]HOJA DE TRABAJO'!P25</f>
        <v>10748652.270500002</v>
      </c>
    </row>
    <row r="27" spans="2:19" ht="17.25" thickTop="1" x14ac:dyDescent="0.3">
      <c r="B27" s="1286" t="s">
        <v>35</v>
      </c>
      <c r="C27" s="1287"/>
      <c r="D27" s="557"/>
      <c r="E27" s="557"/>
      <c r="F27" s="557"/>
      <c r="G27" s="557"/>
      <c r="H27" s="557"/>
      <c r="I27" s="558"/>
      <c r="P27" s="1263" t="s">
        <v>731</v>
      </c>
      <c r="Q27" s="1264"/>
      <c r="R27" s="1264"/>
      <c r="S27" s="551">
        <f>S24+S25+S26</f>
        <v>21317743.637166668</v>
      </c>
    </row>
    <row r="28" spans="2:19" ht="16.5" x14ac:dyDescent="0.3">
      <c r="B28" s="556"/>
      <c r="C28" s="557"/>
      <c r="D28" s="557"/>
      <c r="E28" s="557"/>
      <c r="F28" s="557"/>
      <c r="G28" s="557"/>
      <c r="H28" s="557"/>
      <c r="I28" s="558"/>
      <c r="P28" s="556"/>
      <c r="Q28" s="557"/>
      <c r="R28" s="557"/>
      <c r="S28" s="552"/>
    </row>
    <row r="29" spans="2:19" ht="16.5" x14ac:dyDescent="0.3">
      <c r="B29" s="1286" t="s">
        <v>34</v>
      </c>
      <c r="C29" s="1287"/>
      <c r="D29" s="557"/>
      <c r="E29" s="557"/>
      <c r="F29" s="557"/>
      <c r="G29" s="559"/>
      <c r="H29" s="559"/>
      <c r="I29" s="552"/>
      <c r="P29" s="1288" t="s">
        <v>732</v>
      </c>
      <c r="Q29" s="1289"/>
      <c r="R29" s="1289"/>
      <c r="S29" s="552">
        <v>0</v>
      </c>
    </row>
    <row r="30" spans="2:19" ht="17.25" thickBot="1" x14ac:dyDescent="0.35">
      <c r="B30" s="556"/>
      <c r="C30" s="557"/>
      <c r="D30" s="557"/>
      <c r="E30" s="557"/>
      <c r="F30" s="557"/>
      <c r="G30" s="559"/>
      <c r="H30" s="559"/>
      <c r="I30" s="552"/>
      <c r="P30" s="556"/>
      <c r="Q30" s="557"/>
      <c r="R30" s="557"/>
      <c r="S30" s="554"/>
    </row>
    <row r="31" spans="2:19" ht="19.5" thickTop="1" thickBot="1" x14ac:dyDescent="0.4">
      <c r="B31" s="1284" t="s">
        <v>33</v>
      </c>
      <c r="C31" s="1285"/>
      <c r="D31" s="557"/>
      <c r="E31" s="557"/>
      <c r="F31" s="557"/>
      <c r="G31" s="559"/>
      <c r="H31" s="559">
        <f>H22</f>
        <v>600000000</v>
      </c>
      <c r="I31" s="552"/>
      <c r="P31" s="1290" t="s">
        <v>733</v>
      </c>
      <c r="Q31" s="1291"/>
      <c r="R31" s="1291"/>
      <c r="S31" s="562">
        <f>S27+S29</f>
        <v>21317743.637166668</v>
      </c>
    </row>
    <row r="32" spans="2:19" ht="17.25" thickTop="1" x14ac:dyDescent="0.3">
      <c r="B32" s="556"/>
      <c r="C32" s="557"/>
      <c r="D32" s="557"/>
      <c r="E32" s="557"/>
      <c r="F32" s="557"/>
      <c r="G32" s="557"/>
      <c r="H32" s="557"/>
      <c r="I32" s="558"/>
      <c r="P32" s="547"/>
      <c r="S32" s="546"/>
    </row>
    <row r="33" spans="2:19" ht="18" x14ac:dyDescent="0.35">
      <c r="B33" s="556"/>
      <c r="C33" s="557"/>
      <c r="D33" s="557"/>
      <c r="E33" s="557"/>
      <c r="F33" s="557"/>
      <c r="G33" s="557"/>
      <c r="H33" s="557"/>
      <c r="I33" s="558"/>
      <c r="P33" s="1290" t="s">
        <v>734</v>
      </c>
      <c r="Q33" s="1291"/>
      <c r="R33" s="1291"/>
      <c r="S33" s="1292"/>
    </row>
    <row r="34" spans="2:19" ht="17.25" thickBot="1" x14ac:dyDescent="0.35">
      <c r="B34" s="1284" t="s">
        <v>32</v>
      </c>
      <c r="C34" s="1285"/>
      <c r="D34" s="1285"/>
      <c r="E34" s="557"/>
      <c r="F34" s="557"/>
      <c r="G34" s="559"/>
      <c r="H34" s="559">
        <f>H31</f>
        <v>600000000</v>
      </c>
      <c r="I34" s="558"/>
      <c r="P34" s="1261" t="s">
        <v>735</v>
      </c>
      <c r="Q34" s="1262"/>
      <c r="R34" s="1262"/>
      <c r="S34" s="552"/>
    </row>
    <row r="35" spans="2:19" ht="17.25" thickTop="1" x14ac:dyDescent="0.3">
      <c r="B35" s="547"/>
      <c r="C35" s="545"/>
      <c r="D35" s="545"/>
      <c r="E35" s="545"/>
      <c r="F35" s="545"/>
      <c r="G35" s="545"/>
      <c r="H35" s="545"/>
      <c r="I35" s="546"/>
      <c r="P35" s="1261" t="s">
        <v>736</v>
      </c>
      <c r="Q35" s="1262"/>
      <c r="R35" s="1262"/>
      <c r="S35" s="552">
        <f>N19</f>
        <v>2592615.4983725022</v>
      </c>
    </row>
    <row r="36" spans="2:19" ht="17.25" thickBot="1" x14ac:dyDescent="0.35">
      <c r="B36" s="547"/>
      <c r="C36" s="545"/>
      <c r="D36" s="545"/>
      <c r="E36" s="545"/>
      <c r="F36" s="545"/>
      <c r="G36" s="545"/>
      <c r="H36" s="545"/>
      <c r="I36" s="546"/>
      <c r="P36" s="1261" t="s">
        <v>737</v>
      </c>
      <c r="Q36" s="1262"/>
      <c r="R36" s="1262"/>
      <c r="S36" s="554">
        <f>'[3]HOJA DE TRABAJO'!I57</f>
        <v>23333539.485352516</v>
      </c>
    </row>
    <row r="37" spans="2:19" ht="17.25" thickTop="1" x14ac:dyDescent="0.3">
      <c r="B37" s="547"/>
      <c r="C37" s="545"/>
      <c r="D37" s="545"/>
      <c r="E37" s="545"/>
      <c r="F37" s="545"/>
      <c r="G37" s="545"/>
      <c r="H37" s="545"/>
      <c r="I37" s="546"/>
      <c r="P37" s="1263" t="s">
        <v>738</v>
      </c>
      <c r="Q37" s="1264"/>
      <c r="R37" s="1264"/>
      <c r="S37" s="585">
        <f>S34+S35+S36</f>
        <v>25926154.983725019</v>
      </c>
    </row>
    <row r="38" spans="2:19" ht="18.75" thickBot="1" x14ac:dyDescent="0.35">
      <c r="B38" s="1265" t="s">
        <v>31</v>
      </c>
      <c r="C38" s="1266"/>
      <c r="D38" s="1266"/>
      <c r="E38" s="1266"/>
      <c r="F38" s="1267" t="s">
        <v>30</v>
      </c>
      <c r="G38" s="1268"/>
      <c r="H38" s="1268"/>
      <c r="I38" s="1269"/>
      <c r="P38" s="556"/>
      <c r="Q38" s="557"/>
      <c r="R38" s="557"/>
      <c r="S38" s="554"/>
    </row>
    <row r="39" spans="2:19" ht="18.75" thickTop="1" x14ac:dyDescent="0.35">
      <c r="B39" s="1270" t="s">
        <v>29</v>
      </c>
      <c r="C39" s="1271"/>
      <c r="D39" s="1271"/>
      <c r="E39" s="1271"/>
      <c r="F39" s="1274" t="s">
        <v>28</v>
      </c>
      <c r="G39" s="1271"/>
      <c r="H39" s="1271"/>
      <c r="I39" s="1275"/>
      <c r="P39" s="1278" t="s">
        <v>739</v>
      </c>
      <c r="Q39" s="1279"/>
      <c r="R39" s="1279"/>
      <c r="S39" s="563">
        <f>S31+S37</f>
        <v>47243898.62089169</v>
      </c>
    </row>
    <row r="40" spans="2:19" x14ac:dyDescent="0.25">
      <c r="B40" s="1270"/>
      <c r="C40" s="1271"/>
      <c r="D40" s="1271"/>
      <c r="E40" s="1271"/>
      <c r="F40" s="1274"/>
      <c r="G40" s="1271"/>
      <c r="H40" s="1271"/>
      <c r="I40" s="1275"/>
      <c r="P40" s="1280" t="s">
        <v>31</v>
      </c>
      <c r="Q40" s="1281"/>
      <c r="R40" s="1281" t="s">
        <v>30</v>
      </c>
      <c r="S40" s="1282"/>
    </row>
    <row r="41" spans="2:19" x14ac:dyDescent="0.25">
      <c r="B41" s="1270"/>
      <c r="C41" s="1271"/>
      <c r="D41" s="1271"/>
      <c r="E41" s="1271"/>
      <c r="F41" s="1274"/>
      <c r="G41" s="1271"/>
      <c r="H41" s="1271"/>
      <c r="I41" s="1275"/>
      <c r="P41" s="1280"/>
      <c r="Q41" s="1281"/>
      <c r="R41" s="1281"/>
      <c r="S41" s="1282"/>
    </row>
    <row r="42" spans="2:19" ht="18" thickBot="1" x14ac:dyDescent="0.3">
      <c r="B42" s="1272"/>
      <c r="C42" s="1273"/>
      <c r="D42" s="1273"/>
      <c r="E42" s="1273"/>
      <c r="F42" s="1276"/>
      <c r="G42" s="1273"/>
      <c r="H42" s="1273"/>
      <c r="I42" s="1277"/>
      <c r="P42" s="1283" t="s">
        <v>29</v>
      </c>
      <c r="Q42" s="1259"/>
      <c r="R42" s="1259" t="s">
        <v>26</v>
      </c>
      <c r="S42" s="1260"/>
    </row>
  </sheetData>
  <mergeCells count="76">
    <mergeCell ref="K4:N4"/>
    <mergeCell ref="P4:S4"/>
    <mergeCell ref="B2:I2"/>
    <mergeCell ref="K2:N2"/>
    <mergeCell ref="P2:S2"/>
    <mergeCell ref="K3:N3"/>
    <mergeCell ref="P3:S3"/>
    <mergeCell ref="C10:D10"/>
    <mergeCell ref="K10:M10"/>
    <mergeCell ref="P10:R10"/>
    <mergeCell ref="K5:N5"/>
    <mergeCell ref="P5:S5"/>
    <mergeCell ref="B6:E6"/>
    <mergeCell ref="K6:M6"/>
    <mergeCell ref="P6:S6"/>
    <mergeCell ref="K7:M7"/>
    <mergeCell ref="P7:S7"/>
    <mergeCell ref="C8:E8"/>
    <mergeCell ref="K8:M8"/>
    <mergeCell ref="P8:R8"/>
    <mergeCell ref="K9:M9"/>
    <mergeCell ref="P9:R9"/>
    <mergeCell ref="B17:E17"/>
    <mergeCell ref="K17:M17"/>
    <mergeCell ref="P17:R17"/>
    <mergeCell ref="K11:M11"/>
    <mergeCell ref="P11:R11"/>
    <mergeCell ref="K12:M12"/>
    <mergeCell ref="P12:R12"/>
    <mergeCell ref="K13:M13"/>
    <mergeCell ref="B14:D14"/>
    <mergeCell ref="K14:M14"/>
    <mergeCell ref="P14:S14"/>
    <mergeCell ref="K15:M15"/>
    <mergeCell ref="P15:R15"/>
    <mergeCell ref="B16:E16"/>
    <mergeCell ref="K16:M16"/>
    <mergeCell ref="P16:R16"/>
    <mergeCell ref="K18:M18"/>
    <mergeCell ref="P18:R18"/>
    <mergeCell ref="K19:M19"/>
    <mergeCell ref="B20:D20"/>
    <mergeCell ref="K20:M20"/>
    <mergeCell ref="P20:R20"/>
    <mergeCell ref="K21:L22"/>
    <mergeCell ref="M21:N22"/>
    <mergeCell ref="B22:C22"/>
    <mergeCell ref="P22:S22"/>
    <mergeCell ref="K23:L24"/>
    <mergeCell ref="M23:N24"/>
    <mergeCell ref="P23:S23"/>
    <mergeCell ref="P24:R24"/>
    <mergeCell ref="P35:R35"/>
    <mergeCell ref="B25:C25"/>
    <mergeCell ref="P25:R25"/>
    <mergeCell ref="P26:R26"/>
    <mergeCell ref="B27:C27"/>
    <mergeCell ref="P27:R27"/>
    <mergeCell ref="B29:C29"/>
    <mergeCell ref="P29:R29"/>
    <mergeCell ref="B31:C31"/>
    <mergeCell ref="P31:R31"/>
    <mergeCell ref="P33:S33"/>
    <mergeCell ref="B34:D34"/>
    <mergeCell ref="P34:R34"/>
    <mergeCell ref="R42:S42"/>
    <mergeCell ref="P36:R36"/>
    <mergeCell ref="P37:R37"/>
    <mergeCell ref="B38:E38"/>
    <mergeCell ref="F38:I38"/>
    <mergeCell ref="B39:E42"/>
    <mergeCell ref="F39:I42"/>
    <mergeCell ref="P39:R39"/>
    <mergeCell ref="P40:Q41"/>
    <mergeCell ref="R40:S41"/>
    <mergeCell ref="P42:Q4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1:F53"/>
  <sheetViews>
    <sheetView topLeftCell="A19" zoomScale="90" zoomScaleNormal="90" workbookViewId="0">
      <selection activeCell="J52" sqref="J52"/>
    </sheetView>
  </sheetViews>
  <sheetFormatPr baseColWidth="10" defaultColWidth="11.42578125" defaultRowHeight="15" x14ac:dyDescent="0.25"/>
  <cols>
    <col min="1" max="1" width="11.42578125" style="564"/>
    <col min="2" max="2" width="32.85546875" style="564" customWidth="1"/>
    <col min="3" max="3" width="15.140625" style="564" bestFit="1" customWidth="1"/>
    <col min="4" max="4" width="12.85546875" style="564" customWidth="1"/>
    <col min="5" max="16384" width="11.42578125" style="564"/>
  </cols>
  <sheetData>
    <row r="1" spans="2:6" ht="15.75" thickBot="1" x14ac:dyDescent="0.3"/>
    <row r="2" spans="2:6" ht="18" x14ac:dyDescent="0.35">
      <c r="B2" s="565" t="s">
        <v>740</v>
      </c>
      <c r="C2" s="1328" t="s">
        <v>741</v>
      </c>
      <c r="D2" s="1328"/>
      <c r="E2" s="1328"/>
      <c r="F2" s="566"/>
    </row>
    <row r="3" spans="2:6" x14ac:dyDescent="0.25">
      <c r="B3" s="567"/>
      <c r="C3" s="568"/>
      <c r="D3" s="568"/>
      <c r="E3" s="568"/>
      <c r="F3" s="569"/>
    </row>
    <row r="4" spans="2:6" ht="16.5" x14ac:dyDescent="0.3">
      <c r="B4" s="570" t="s">
        <v>742</v>
      </c>
      <c r="C4" s="1329" t="s">
        <v>353</v>
      </c>
      <c r="D4" s="1329"/>
      <c r="E4" s="568"/>
      <c r="F4" s="569"/>
    </row>
    <row r="5" spans="2:6" ht="16.5" x14ac:dyDescent="0.3">
      <c r="B5" s="570" t="s">
        <v>743</v>
      </c>
      <c r="C5" s="1329" t="s">
        <v>136</v>
      </c>
      <c r="D5" s="1329"/>
      <c r="E5" s="568"/>
      <c r="F5" s="569"/>
    </row>
    <row r="6" spans="2:6" ht="18" x14ac:dyDescent="0.35">
      <c r="B6" s="571" t="s">
        <v>744</v>
      </c>
      <c r="C6" s="1327" t="s">
        <v>745</v>
      </c>
      <c r="D6" s="1327"/>
      <c r="E6" s="1327"/>
      <c r="F6" s="1330"/>
    </row>
    <row r="7" spans="2:6" ht="16.5" x14ac:dyDescent="0.3">
      <c r="B7" s="570"/>
      <c r="C7" s="568"/>
      <c r="D7" s="568"/>
      <c r="E7" s="568"/>
      <c r="F7" s="569"/>
    </row>
    <row r="8" spans="2:6" x14ac:dyDescent="0.25">
      <c r="B8" s="567"/>
      <c r="C8" s="568"/>
      <c r="D8" s="568"/>
      <c r="E8" s="568"/>
      <c r="F8" s="569"/>
    </row>
    <row r="9" spans="2:6" ht="18" x14ac:dyDescent="0.35">
      <c r="B9" s="571" t="s">
        <v>746</v>
      </c>
      <c r="C9" s="1327" t="s">
        <v>747</v>
      </c>
      <c r="D9" s="1327"/>
      <c r="E9" s="568"/>
      <c r="F9" s="569"/>
    </row>
    <row r="10" spans="2:6" x14ac:dyDescent="0.25">
      <c r="B10" s="567"/>
      <c r="C10" s="568"/>
      <c r="D10" s="568"/>
      <c r="E10" s="568"/>
      <c r="F10" s="569"/>
    </row>
    <row r="11" spans="2:6" ht="16.5" x14ac:dyDescent="0.3">
      <c r="B11" s="570" t="s">
        <v>54</v>
      </c>
      <c r="C11" s="572">
        <f>'[3]HOJA DE TRABAJO'!J3-'[3]HOJA DE TRABAJO'!I3</f>
        <v>120505649.265</v>
      </c>
      <c r="D11" s="568"/>
      <c r="E11" s="568"/>
      <c r="F11" s="569"/>
    </row>
    <row r="12" spans="2:6" ht="16.5" x14ac:dyDescent="0.3">
      <c r="B12" s="570" t="s">
        <v>86</v>
      </c>
      <c r="C12" s="572">
        <f>'[3]HOJA DE TRABAJO'!I4-'[3]HOJA DE TRABAJO'!J4</f>
        <v>107626043.81939533</v>
      </c>
      <c r="D12" s="568"/>
      <c r="E12" s="568"/>
      <c r="F12" s="569"/>
    </row>
    <row r="13" spans="2:6" ht="17.25" thickBot="1" x14ac:dyDescent="0.35">
      <c r="B13" s="570" t="s">
        <v>334</v>
      </c>
      <c r="C13" s="573">
        <f>'[3]HOJA DE TRABAJO'!J18</f>
        <v>12666.666666666666</v>
      </c>
      <c r="D13" s="568"/>
      <c r="E13" s="568"/>
      <c r="F13" s="569"/>
    </row>
    <row r="14" spans="2:6" ht="17.25" thickTop="1" x14ac:dyDescent="0.3">
      <c r="B14" s="570"/>
      <c r="C14" s="574">
        <f>C11+C12+C13</f>
        <v>228144359.75106201</v>
      </c>
      <c r="D14" s="568"/>
      <c r="E14" s="568"/>
      <c r="F14" s="569"/>
    </row>
    <row r="15" spans="2:6" x14ac:dyDescent="0.25">
      <c r="B15" s="567"/>
      <c r="C15" s="568"/>
      <c r="D15" s="568"/>
      <c r="E15" s="568"/>
      <c r="F15" s="569"/>
    </row>
    <row r="16" spans="2:6" ht="18" x14ac:dyDescent="0.35">
      <c r="B16" s="571" t="s">
        <v>748</v>
      </c>
      <c r="C16" s="1327" t="s">
        <v>708</v>
      </c>
      <c r="D16" s="1327"/>
      <c r="E16" s="568"/>
      <c r="F16" s="569"/>
    </row>
    <row r="17" spans="2:6" x14ac:dyDescent="0.25">
      <c r="B17" s="567"/>
      <c r="C17" s="568"/>
      <c r="D17" s="568"/>
      <c r="E17" s="568"/>
      <c r="F17" s="569"/>
    </row>
    <row r="18" spans="2:6" ht="16.5" x14ac:dyDescent="0.3">
      <c r="B18" s="570" t="s">
        <v>525</v>
      </c>
      <c r="C18" s="572">
        <f>'[3]HOJA DE TRABAJO'!J6</f>
        <v>1333.3333333333333</v>
      </c>
      <c r="D18" s="568"/>
      <c r="E18" s="568"/>
      <c r="F18" s="569"/>
    </row>
    <row r="19" spans="2:6" ht="17.25" thickBot="1" x14ac:dyDescent="0.35">
      <c r="B19" s="570" t="s">
        <v>506</v>
      </c>
      <c r="C19" s="573">
        <f>'[3]HOJA DE TRABAJO'!I7</f>
        <v>5002083.333333333</v>
      </c>
      <c r="D19" s="568"/>
      <c r="E19" s="568"/>
      <c r="F19" s="569"/>
    </row>
    <row r="20" spans="2:6" ht="17.25" thickTop="1" x14ac:dyDescent="0.3">
      <c r="B20" s="570"/>
      <c r="C20" s="574">
        <f>C18+C19</f>
        <v>5003416.666666666</v>
      </c>
      <c r="D20" s="568"/>
      <c r="E20" s="568"/>
      <c r="F20" s="569"/>
    </row>
    <row r="21" spans="2:6" x14ac:dyDescent="0.25">
      <c r="B21" s="567"/>
      <c r="C21" s="575"/>
      <c r="D21" s="568"/>
      <c r="E21" s="568"/>
      <c r="F21" s="569"/>
    </row>
    <row r="22" spans="2:6" ht="18" x14ac:dyDescent="0.35">
      <c r="B22" s="571" t="s">
        <v>749</v>
      </c>
      <c r="C22" s="1327" t="s">
        <v>750</v>
      </c>
      <c r="D22" s="1327"/>
      <c r="E22" s="1327"/>
      <c r="F22" s="569"/>
    </row>
    <row r="23" spans="2:6" x14ac:dyDescent="0.25">
      <c r="B23" s="567"/>
      <c r="C23" s="568"/>
      <c r="D23" s="568"/>
      <c r="E23" s="568"/>
      <c r="F23" s="569"/>
    </row>
    <row r="24" spans="2:6" ht="16.5" x14ac:dyDescent="0.3">
      <c r="B24" s="570" t="s">
        <v>531</v>
      </c>
      <c r="C24" s="572">
        <f>'[3]HOJA DE TRABAJO'!I10</f>
        <v>14166.666666666668</v>
      </c>
      <c r="D24" s="568"/>
      <c r="E24" s="568"/>
      <c r="F24" s="569"/>
    </row>
    <row r="25" spans="2:6" ht="17.25" thickBot="1" x14ac:dyDescent="0.35">
      <c r="B25" s="570" t="s">
        <v>751</v>
      </c>
      <c r="C25" s="573">
        <f>'[3]HOJA DE TRABAJO'!J11</f>
        <v>70000</v>
      </c>
      <c r="D25" s="568"/>
      <c r="E25" s="568"/>
      <c r="F25" s="569"/>
    </row>
    <row r="26" spans="2:6" ht="17.25" thickTop="1" x14ac:dyDescent="0.3">
      <c r="B26" s="570"/>
      <c r="C26" s="574">
        <f>+C24-C25</f>
        <v>-55833.333333333328</v>
      </c>
      <c r="D26" s="568"/>
      <c r="E26" s="568"/>
      <c r="F26" s="569"/>
    </row>
    <row r="27" spans="2:6" x14ac:dyDescent="0.25">
      <c r="B27" s="567"/>
      <c r="C27" s="568"/>
      <c r="D27" s="568"/>
      <c r="E27" s="568"/>
      <c r="F27" s="569"/>
    </row>
    <row r="28" spans="2:6" ht="18" x14ac:dyDescent="0.35">
      <c r="B28" s="571" t="s">
        <v>752</v>
      </c>
      <c r="C28" s="576" t="s">
        <v>287</v>
      </c>
      <c r="D28" s="568"/>
      <c r="E28" s="568"/>
      <c r="F28" s="569"/>
    </row>
    <row r="29" spans="2:6" x14ac:dyDescent="0.25">
      <c r="B29" s="567"/>
      <c r="C29" s="568"/>
      <c r="D29" s="568"/>
      <c r="E29" s="568"/>
      <c r="F29" s="569"/>
    </row>
    <row r="30" spans="2:6" ht="16.5" x14ac:dyDescent="0.3">
      <c r="B30" s="570" t="s">
        <v>753</v>
      </c>
      <c r="C30" s="575">
        <f>'[3]HOJA DE TRABAJO'!I12-'[3]HOJA DE TRABAJO'!J12</f>
        <v>-20900029</v>
      </c>
      <c r="D30" s="568"/>
      <c r="E30" s="568"/>
      <c r="F30" s="569"/>
    </row>
    <row r="31" spans="2:6" ht="17.25" thickBot="1" x14ac:dyDescent="0.35">
      <c r="B31" s="570" t="s">
        <v>579</v>
      </c>
      <c r="C31" s="577">
        <f>'[3]HOJA DE TRABAJO'!I44</f>
        <v>141041.66666666666</v>
      </c>
      <c r="D31" s="568"/>
      <c r="E31" s="568"/>
      <c r="F31" s="569"/>
    </row>
    <row r="32" spans="2:6" ht="15.75" thickTop="1" x14ac:dyDescent="0.25">
      <c r="B32" s="567"/>
      <c r="C32" s="578">
        <f>C30-C31</f>
        <v>-21041070.666666668</v>
      </c>
      <c r="D32" s="568"/>
      <c r="E32" s="568"/>
      <c r="F32" s="569"/>
    </row>
    <row r="33" spans="2:6" x14ac:dyDescent="0.25">
      <c r="B33" s="567"/>
      <c r="C33" s="568"/>
      <c r="D33" s="568"/>
      <c r="E33" s="568"/>
      <c r="F33" s="569"/>
    </row>
    <row r="34" spans="2:6" ht="18" x14ac:dyDescent="0.35">
      <c r="B34" s="571" t="s">
        <v>754</v>
      </c>
      <c r="C34" s="1327" t="s">
        <v>718</v>
      </c>
      <c r="D34" s="1327"/>
      <c r="E34" s="568"/>
      <c r="F34" s="569"/>
    </row>
    <row r="35" spans="2:6" x14ac:dyDescent="0.25">
      <c r="B35" s="567"/>
      <c r="C35" s="568"/>
      <c r="D35" s="568"/>
      <c r="E35" s="568"/>
      <c r="F35" s="569"/>
    </row>
    <row r="36" spans="2:6" ht="16.5" x14ac:dyDescent="0.3">
      <c r="B36" s="570" t="s">
        <v>536</v>
      </c>
      <c r="C36" s="572">
        <f>'[3]HOJA DE TRABAJO'!J14</f>
        <v>115000</v>
      </c>
      <c r="D36" s="568"/>
      <c r="E36" s="568"/>
      <c r="F36" s="569"/>
    </row>
    <row r="37" spans="2:6" ht="16.5" x14ac:dyDescent="0.3">
      <c r="B37" s="570" t="s">
        <v>205</v>
      </c>
      <c r="C37" s="572">
        <f>'[3]HOJA DE TRABAJO'!J15</f>
        <v>26041.666666666668</v>
      </c>
      <c r="D37" s="568"/>
      <c r="E37" s="568"/>
      <c r="F37" s="569"/>
    </row>
    <row r="38" spans="2:6" ht="17.25" thickBot="1" x14ac:dyDescent="0.35">
      <c r="B38" s="570" t="s">
        <v>578</v>
      </c>
      <c r="C38" s="573">
        <f>'[3]HOJA DE TRABAJO'!I42</f>
        <v>200000</v>
      </c>
      <c r="D38" s="568"/>
      <c r="E38" s="568"/>
      <c r="F38" s="569"/>
    </row>
    <row r="39" spans="2:6" ht="17.25" thickTop="1" x14ac:dyDescent="0.3">
      <c r="B39" s="570"/>
      <c r="C39" s="574">
        <f>C36+C37+C38</f>
        <v>341041.66666666663</v>
      </c>
      <c r="D39" s="568"/>
      <c r="E39" s="568"/>
      <c r="F39" s="569"/>
    </row>
    <row r="40" spans="2:6" x14ac:dyDescent="0.25">
      <c r="B40" s="567"/>
      <c r="C40" s="568"/>
      <c r="D40" s="568"/>
      <c r="E40" s="568"/>
      <c r="F40" s="569"/>
    </row>
    <row r="41" spans="2:6" ht="18" x14ac:dyDescent="0.35">
      <c r="B41" s="571" t="s">
        <v>755</v>
      </c>
      <c r="C41" s="1327" t="s">
        <v>756</v>
      </c>
      <c r="D41" s="1327"/>
      <c r="E41" s="568"/>
      <c r="F41" s="569"/>
    </row>
    <row r="42" spans="2:6" x14ac:dyDescent="0.25">
      <c r="B42" s="567"/>
      <c r="C42" s="568"/>
      <c r="D42" s="568"/>
      <c r="E42" s="568"/>
      <c r="F42" s="569"/>
    </row>
    <row r="43" spans="2:6" ht="16.5" x14ac:dyDescent="0.3">
      <c r="B43" s="570" t="s">
        <v>757</v>
      </c>
      <c r="C43" s="572">
        <f>'[3]HOJA DE TRABAJO'!J20-'[3]HOJA DE TRABAJO'!I20</f>
        <v>10526024.699999999</v>
      </c>
      <c r="D43" s="568"/>
      <c r="E43" s="568"/>
      <c r="F43" s="569"/>
    </row>
    <row r="44" spans="2:6" ht="17.25" thickBot="1" x14ac:dyDescent="0.35">
      <c r="B44" s="570" t="s">
        <v>758</v>
      </c>
      <c r="C44" s="573">
        <f>'[3]HOJA DE TRABAJO'!J19</f>
        <v>30400</v>
      </c>
      <c r="D44" s="568"/>
      <c r="E44" s="568"/>
      <c r="F44" s="569"/>
    </row>
    <row r="45" spans="2:6" ht="17.25" thickTop="1" x14ac:dyDescent="0.3">
      <c r="B45" s="570"/>
      <c r="C45" s="574">
        <f>C43+C44</f>
        <v>10556424.699999999</v>
      </c>
      <c r="D45" s="568"/>
      <c r="E45" s="568"/>
      <c r="F45" s="569"/>
    </row>
    <row r="46" spans="2:6" x14ac:dyDescent="0.25">
      <c r="B46" s="567"/>
      <c r="C46" s="568"/>
      <c r="D46" s="568"/>
      <c r="E46" s="568"/>
      <c r="F46" s="569"/>
    </row>
    <row r="47" spans="2:6" ht="18" x14ac:dyDescent="0.35">
      <c r="B47" s="571" t="s">
        <v>759</v>
      </c>
      <c r="C47" s="1327" t="s">
        <v>760</v>
      </c>
      <c r="D47" s="1327"/>
      <c r="E47" s="568"/>
      <c r="F47" s="569"/>
    </row>
    <row r="48" spans="2:6" x14ac:dyDescent="0.25">
      <c r="B48" s="567"/>
      <c r="C48" s="568"/>
      <c r="D48" s="568"/>
      <c r="E48" s="568"/>
      <c r="F48" s="569"/>
    </row>
    <row r="49" spans="2:6" ht="16.5" x14ac:dyDescent="0.3">
      <c r="B49" s="570" t="s">
        <v>232</v>
      </c>
      <c r="C49" s="572">
        <f>'[3]HOJA DE TRABAJO'!J24</f>
        <v>1526002.5250000001</v>
      </c>
      <c r="D49" s="568"/>
      <c r="E49" s="568"/>
      <c r="F49" s="569"/>
    </row>
    <row r="50" spans="2:6" ht="16.5" x14ac:dyDescent="0.3">
      <c r="B50" s="570" t="s">
        <v>185</v>
      </c>
      <c r="C50" s="572">
        <f>'[3]HOJA DE TRABAJO'!J23</f>
        <v>297000.55550000002</v>
      </c>
      <c r="D50" s="568"/>
      <c r="E50" s="568"/>
      <c r="F50" s="569"/>
    </row>
    <row r="51" spans="2:6" ht="16.5" x14ac:dyDescent="0.3">
      <c r="B51" s="570" t="s">
        <v>761</v>
      </c>
      <c r="C51" s="572">
        <f>'[3]HOJA DE TRABAJO'!J30</f>
        <v>4302800.9750560001</v>
      </c>
      <c r="D51" s="568"/>
      <c r="E51" s="568"/>
      <c r="F51" s="569"/>
    </row>
    <row r="52" spans="2:6" ht="17.25" thickBot="1" x14ac:dyDescent="0.35">
      <c r="B52" s="570" t="s">
        <v>295</v>
      </c>
      <c r="C52" s="573">
        <f>'[3]HOJA DE TRABAJO'!J37</f>
        <v>27500</v>
      </c>
      <c r="D52" s="568"/>
      <c r="E52" s="568"/>
      <c r="F52" s="569"/>
    </row>
    <row r="53" spans="2:6" ht="18" thickTop="1" thickBot="1" x14ac:dyDescent="0.35">
      <c r="B53" s="579"/>
      <c r="C53" s="580">
        <f>C49+C50+C51+C52</f>
        <v>6153304.0555560002</v>
      </c>
      <c r="D53" s="581"/>
      <c r="E53" s="581"/>
      <c r="F53" s="582"/>
    </row>
  </sheetData>
  <mergeCells count="10">
    <mergeCell ref="C22:E22"/>
    <mergeCell ref="C34:D34"/>
    <mergeCell ref="C41:D41"/>
    <mergeCell ref="C47:D47"/>
    <mergeCell ref="C2:E2"/>
    <mergeCell ref="C4:D4"/>
    <mergeCell ref="C5:D5"/>
    <mergeCell ref="C6:F6"/>
    <mergeCell ref="C9:D9"/>
    <mergeCell ref="C16:D1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9:A40"/>
  <sheetViews>
    <sheetView zoomScale="75" zoomScaleNormal="75" workbookViewId="0">
      <selection activeCell="V34" sqref="V34"/>
    </sheetView>
  </sheetViews>
  <sheetFormatPr baseColWidth="10" defaultRowHeight="15" x14ac:dyDescent="0.25"/>
  <sheetData>
    <row r="39" ht="3" customHeight="1" x14ac:dyDescent="0.25"/>
    <row r="40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M35"/>
  <sheetViews>
    <sheetView zoomScale="78" workbookViewId="0">
      <selection activeCell="J20" sqref="J20"/>
    </sheetView>
  </sheetViews>
  <sheetFormatPr baseColWidth="10" defaultColWidth="9" defaultRowHeight="15" x14ac:dyDescent="0.25"/>
  <cols>
    <col min="1" max="1" width="13.5703125" customWidth="1"/>
    <col min="2" max="2" width="19" customWidth="1"/>
    <col min="3" max="3" width="12.42578125" customWidth="1"/>
    <col min="4" max="4" width="22.28515625" customWidth="1"/>
    <col min="5" max="5" width="12" customWidth="1"/>
    <col min="6" max="6" width="25.5703125" customWidth="1"/>
    <col min="7" max="7" width="15.140625" customWidth="1"/>
    <col min="8" max="8" width="15.5703125" customWidth="1"/>
    <col min="9" max="9" width="11"/>
    <col min="10" max="10" width="14.28515625" customWidth="1"/>
    <col min="11" max="256" width="11" customWidth="1"/>
  </cols>
  <sheetData>
    <row r="2" spans="1:13" ht="18" x14ac:dyDescent="0.35">
      <c r="A2" s="710" t="s">
        <v>0</v>
      </c>
      <c r="B2" s="711"/>
      <c r="C2" s="711"/>
      <c r="D2" s="711"/>
      <c r="E2" s="712">
        <v>1</v>
      </c>
      <c r="F2" s="712"/>
      <c r="G2" s="712"/>
      <c r="H2" s="712"/>
      <c r="I2" s="712"/>
      <c r="J2" s="712"/>
      <c r="K2" s="712"/>
    </row>
    <row r="3" spans="1:13" x14ac:dyDescent="0.25">
      <c r="A3" s="713"/>
      <c r="B3" s="713"/>
      <c r="C3" s="713"/>
      <c r="D3" s="713"/>
      <c r="E3" s="713"/>
      <c r="F3" s="713"/>
      <c r="G3" s="713"/>
      <c r="H3" s="713"/>
      <c r="I3" s="713"/>
      <c r="J3" s="713"/>
      <c r="K3" s="713"/>
    </row>
    <row r="4" spans="1:13" ht="18" x14ac:dyDescent="0.35">
      <c r="A4" s="701" t="s">
        <v>1</v>
      </c>
      <c r="B4" s="701"/>
      <c r="C4" s="684" t="s">
        <v>2</v>
      </c>
      <c r="D4" s="684"/>
      <c r="E4" s="701" t="s">
        <v>3</v>
      </c>
      <c r="F4" s="701"/>
      <c r="G4" s="700">
        <v>44016</v>
      </c>
      <c r="H4" s="700"/>
      <c r="I4" s="700"/>
      <c r="J4" s="700"/>
      <c r="K4" s="700"/>
    </row>
    <row r="5" spans="1:13" ht="18" x14ac:dyDescent="0.35">
      <c r="A5" s="701" t="s">
        <v>4</v>
      </c>
      <c r="B5" s="701"/>
      <c r="C5" s="684" t="s">
        <v>5</v>
      </c>
      <c r="D5" s="684"/>
      <c r="E5" s="701" t="s">
        <v>6</v>
      </c>
      <c r="F5" s="701"/>
      <c r="G5" s="683">
        <f>J10</f>
        <v>600000000</v>
      </c>
      <c r="H5" s="684"/>
      <c r="I5" s="684"/>
      <c r="J5" s="684"/>
      <c r="K5" s="684"/>
    </row>
    <row r="6" spans="1:13" ht="18" x14ac:dyDescent="0.35">
      <c r="A6" s="691" t="s">
        <v>7</v>
      </c>
      <c r="B6" s="691"/>
      <c r="C6" s="684"/>
      <c r="D6" s="684"/>
      <c r="E6" s="684"/>
      <c r="F6" s="684"/>
      <c r="G6" s="684"/>
      <c r="H6" s="684"/>
      <c r="I6" s="684"/>
      <c r="J6" s="684"/>
      <c r="K6" s="684"/>
    </row>
    <row r="7" spans="1:13" x14ac:dyDescent="0.25">
      <c r="A7" s="686" t="s">
        <v>8</v>
      </c>
      <c r="B7" s="686"/>
      <c r="C7" s="714" t="s">
        <v>9</v>
      </c>
      <c r="D7" s="714"/>
      <c r="E7" s="714"/>
      <c r="F7" s="714"/>
      <c r="G7" s="714"/>
      <c r="H7" s="714"/>
      <c r="I7" s="714"/>
      <c r="J7" s="714"/>
      <c r="K7" s="714"/>
    </row>
    <row r="8" spans="1:13" x14ac:dyDescent="0.25">
      <c r="A8" s="686"/>
      <c r="B8" s="686"/>
      <c r="C8" s="714"/>
      <c r="D8" s="714"/>
      <c r="E8" s="714"/>
      <c r="F8" s="714"/>
      <c r="G8" s="714"/>
      <c r="H8" s="714"/>
      <c r="I8" s="714"/>
      <c r="J8" s="714"/>
      <c r="K8" s="714"/>
    </row>
    <row r="9" spans="1:13" ht="18" x14ac:dyDescent="0.35">
      <c r="A9" s="1" t="s">
        <v>10</v>
      </c>
      <c r="B9" s="685" t="s">
        <v>11</v>
      </c>
      <c r="C9" s="685"/>
      <c r="D9" s="685" t="s">
        <v>8</v>
      </c>
      <c r="E9" s="685"/>
      <c r="F9" s="685" t="s">
        <v>12</v>
      </c>
      <c r="G9" s="685"/>
      <c r="H9" s="685" t="s">
        <v>13</v>
      </c>
      <c r="I9" s="685"/>
      <c r="J9" s="685" t="s">
        <v>14</v>
      </c>
      <c r="K9" s="685"/>
    </row>
    <row r="10" spans="1:13" ht="16.5" x14ac:dyDescent="0.3">
      <c r="A10" s="2">
        <v>3101</v>
      </c>
      <c r="B10" s="687" t="s">
        <v>15</v>
      </c>
      <c r="C10" s="688"/>
      <c r="D10" s="684"/>
      <c r="E10" s="684"/>
      <c r="F10" s="684"/>
      <c r="G10" s="684"/>
      <c r="H10" s="684"/>
      <c r="I10" s="684"/>
      <c r="J10" s="3">
        <f>F11</f>
        <v>600000000</v>
      </c>
      <c r="K10" s="4"/>
    </row>
    <row r="11" spans="1:13" ht="16.5" x14ac:dyDescent="0.3">
      <c r="A11" s="2">
        <v>310101</v>
      </c>
      <c r="B11" s="687" t="s">
        <v>16</v>
      </c>
      <c r="C11" s="688"/>
      <c r="D11" s="684"/>
      <c r="E11" s="684"/>
      <c r="F11" s="3">
        <v>600000000</v>
      </c>
      <c r="G11" s="4"/>
      <c r="H11" s="684"/>
      <c r="I11" s="684"/>
      <c r="J11" s="684"/>
      <c r="K11" s="684"/>
      <c r="M11" s="5"/>
    </row>
    <row r="12" spans="1:13" ht="16.5" x14ac:dyDescent="0.3">
      <c r="A12" s="2">
        <v>310102</v>
      </c>
      <c r="B12" s="687" t="s">
        <v>17</v>
      </c>
      <c r="C12" s="688"/>
      <c r="D12" s="684"/>
      <c r="E12" s="684"/>
      <c r="F12" s="3">
        <v>300000000</v>
      </c>
      <c r="G12" s="4"/>
      <c r="H12" s="3">
        <f>F12</f>
        <v>300000000</v>
      </c>
      <c r="I12" s="4"/>
      <c r="J12" s="684"/>
      <c r="K12" s="684"/>
    </row>
    <row r="13" spans="1:13" ht="16.5" x14ac:dyDescent="0.3">
      <c r="A13" s="2">
        <v>310103</v>
      </c>
      <c r="B13" s="687" t="s">
        <v>18</v>
      </c>
      <c r="C13" s="688"/>
      <c r="D13" s="684"/>
      <c r="E13" s="684"/>
      <c r="F13" s="3">
        <f>F12-100000000</f>
        <v>200000000</v>
      </c>
      <c r="G13" s="4"/>
      <c r="H13" s="3">
        <f>F13</f>
        <v>200000000</v>
      </c>
      <c r="I13" s="4"/>
      <c r="J13" s="684"/>
      <c r="K13" s="684"/>
    </row>
    <row r="14" spans="1:13" ht="16.5" x14ac:dyDescent="0.3">
      <c r="A14" s="2">
        <v>1110</v>
      </c>
      <c r="B14" s="687" t="s">
        <v>19</v>
      </c>
      <c r="C14" s="688"/>
      <c r="D14" s="684"/>
      <c r="E14" s="684"/>
      <c r="F14" s="689"/>
      <c r="G14" s="690"/>
      <c r="H14" s="689"/>
      <c r="I14" s="690"/>
      <c r="J14" s="684"/>
      <c r="K14" s="684"/>
    </row>
    <row r="15" spans="1:13" ht="16.5" x14ac:dyDescent="0.3">
      <c r="A15" s="2">
        <v>111005</v>
      </c>
      <c r="B15" s="687" t="s">
        <v>20</v>
      </c>
      <c r="C15" s="688"/>
      <c r="D15" s="684"/>
      <c r="E15" s="684"/>
      <c r="F15" s="6">
        <v>100000000</v>
      </c>
      <c r="G15" s="7"/>
      <c r="H15" s="6">
        <v>100000000</v>
      </c>
      <c r="I15" s="7"/>
      <c r="J15" s="684"/>
      <c r="K15" s="684"/>
    </row>
    <row r="16" spans="1:13" ht="16.5" x14ac:dyDescent="0.3">
      <c r="A16" s="2"/>
      <c r="B16" s="684"/>
      <c r="C16" s="684"/>
      <c r="D16" s="684"/>
      <c r="E16" s="684"/>
      <c r="F16" s="695"/>
      <c r="G16" s="696"/>
      <c r="H16" s="8"/>
      <c r="I16" s="9"/>
      <c r="J16" s="684"/>
      <c r="K16" s="684"/>
    </row>
    <row r="17" spans="1:11" ht="16.5" x14ac:dyDescent="0.3">
      <c r="A17" s="2"/>
      <c r="B17" s="684"/>
      <c r="C17" s="684"/>
      <c r="D17" s="684"/>
      <c r="E17" s="684"/>
      <c r="F17" s="687"/>
      <c r="G17" s="688"/>
      <c r="H17" s="687"/>
      <c r="I17" s="688"/>
      <c r="J17" s="684"/>
      <c r="K17" s="684"/>
    </row>
    <row r="18" spans="1:11" ht="16.5" x14ac:dyDescent="0.3">
      <c r="A18" s="2"/>
      <c r="B18" s="687"/>
      <c r="C18" s="688"/>
      <c r="D18" s="684"/>
      <c r="E18" s="684"/>
      <c r="F18" s="687"/>
      <c r="G18" s="688"/>
      <c r="H18" s="687"/>
      <c r="I18" s="688"/>
      <c r="J18" s="684"/>
      <c r="K18" s="684"/>
    </row>
    <row r="19" spans="1:11" ht="16.5" x14ac:dyDescent="0.3">
      <c r="A19" s="2"/>
      <c r="B19" s="687"/>
      <c r="C19" s="688"/>
      <c r="D19" s="684"/>
      <c r="E19" s="684"/>
      <c r="F19" s="687"/>
      <c r="G19" s="688"/>
      <c r="H19" s="687"/>
      <c r="I19" s="688"/>
      <c r="J19" s="684"/>
      <c r="K19" s="684"/>
    </row>
    <row r="20" spans="1:11" ht="16.5" x14ac:dyDescent="0.3">
      <c r="A20" s="2"/>
      <c r="B20" s="687"/>
      <c r="C20" s="688"/>
      <c r="D20" s="684"/>
      <c r="E20" s="684"/>
      <c r="F20" s="687"/>
      <c r="G20" s="688"/>
      <c r="H20" s="3">
        <f>H12+H13+H15</f>
        <v>600000000</v>
      </c>
      <c r="I20" s="4"/>
      <c r="J20" s="3">
        <f>J10</f>
        <v>600000000</v>
      </c>
      <c r="K20" s="4"/>
    </row>
    <row r="21" spans="1:11" ht="18" x14ac:dyDescent="0.35">
      <c r="A21" s="692" t="s">
        <v>21</v>
      </c>
      <c r="B21" s="693"/>
      <c r="C21" s="694"/>
      <c r="D21" s="692" t="s">
        <v>22</v>
      </c>
      <c r="E21" s="693"/>
      <c r="F21" s="692" t="s">
        <v>23</v>
      </c>
      <c r="G21" s="693"/>
      <c r="H21" s="697" t="s">
        <v>24</v>
      </c>
      <c r="I21" s="698"/>
      <c r="J21" s="698"/>
      <c r="K21" s="699"/>
    </row>
    <row r="22" spans="1:11" x14ac:dyDescent="0.25">
      <c r="A22" s="677" t="s">
        <v>25</v>
      </c>
      <c r="B22" s="678"/>
      <c r="C22" s="679"/>
      <c r="D22" s="705" t="s">
        <v>26</v>
      </c>
      <c r="E22" s="705"/>
      <c r="F22" s="707" t="s">
        <v>26</v>
      </c>
      <c r="G22" s="707"/>
      <c r="H22" s="702"/>
      <c r="I22" s="703"/>
      <c r="J22" s="703"/>
      <c r="K22" s="704"/>
    </row>
    <row r="23" spans="1:11" x14ac:dyDescent="0.25">
      <c r="A23" s="677"/>
      <c r="B23" s="678"/>
      <c r="C23" s="679"/>
      <c r="D23" s="706"/>
      <c r="E23" s="706"/>
      <c r="F23" s="708"/>
      <c r="G23" s="708"/>
      <c r="H23" s="702"/>
      <c r="I23" s="703"/>
      <c r="J23" s="703"/>
      <c r="K23" s="704"/>
    </row>
    <row r="24" spans="1:11" x14ac:dyDescent="0.25">
      <c r="A24" s="677"/>
      <c r="B24" s="678"/>
      <c r="C24" s="679"/>
      <c r="D24" s="706"/>
      <c r="E24" s="706"/>
      <c r="F24" s="708"/>
      <c r="G24" s="708"/>
      <c r="H24" s="702"/>
      <c r="I24" s="703"/>
      <c r="J24" s="703"/>
      <c r="K24" s="704"/>
    </row>
    <row r="25" spans="1:11" x14ac:dyDescent="0.25">
      <c r="A25" s="677"/>
      <c r="B25" s="678"/>
      <c r="C25" s="679"/>
      <c r="D25" s="706"/>
      <c r="E25" s="706"/>
      <c r="F25" s="708"/>
      <c r="G25" s="708"/>
      <c r="H25" s="702"/>
      <c r="I25" s="703"/>
      <c r="J25" s="703"/>
      <c r="K25" s="704"/>
    </row>
    <row r="26" spans="1:11" x14ac:dyDescent="0.25">
      <c r="A26" s="677"/>
      <c r="B26" s="678"/>
      <c r="C26" s="679"/>
      <c r="D26" s="706"/>
      <c r="E26" s="706"/>
      <c r="F26" s="708"/>
      <c r="G26" s="708"/>
      <c r="H26" s="702"/>
      <c r="I26" s="703"/>
      <c r="J26" s="703"/>
      <c r="K26" s="704"/>
    </row>
    <row r="27" spans="1:11" x14ac:dyDescent="0.25">
      <c r="A27" s="677"/>
      <c r="B27" s="678"/>
      <c r="C27" s="679"/>
      <c r="D27" s="706"/>
      <c r="E27" s="706"/>
      <c r="F27" s="708"/>
      <c r="G27" s="708"/>
      <c r="H27" s="702"/>
      <c r="I27" s="703"/>
      <c r="J27" s="703"/>
      <c r="K27" s="704"/>
    </row>
    <row r="28" spans="1:11" x14ac:dyDescent="0.25">
      <c r="A28" s="677"/>
      <c r="B28" s="678"/>
      <c r="C28" s="679"/>
      <c r="D28" s="706"/>
      <c r="E28" s="706"/>
      <c r="F28" s="708"/>
      <c r="G28" s="708"/>
      <c r="H28" s="702"/>
      <c r="I28" s="703"/>
      <c r="J28" s="703"/>
      <c r="K28" s="704"/>
    </row>
    <row r="29" spans="1:11" x14ac:dyDescent="0.25">
      <c r="A29" s="677"/>
      <c r="B29" s="678"/>
      <c r="C29" s="679"/>
      <c r="D29" s="706"/>
      <c r="E29" s="706"/>
      <c r="F29" s="708"/>
      <c r="G29" s="708"/>
      <c r="H29" s="702"/>
      <c r="I29" s="703"/>
      <c r="J29" s="703"/>
      <c r="K29" s="704"/>
    </row>
    <row r="30" spans="1:11" ht="16.5" x14ac:dyDescent="0.3">
      <c r="A30" s="680"/>
      <c r="B30" s="681"/>
      <c r="C30" s="682"/>
      <c r="D30" s="706"/>
      <c r="E30" s="706"/>
      <c r="F30" s="708"/>
      <c r="G30" s="708"/>
      <c r="H30" s="687" t="s">
        <v>27</v>
      </c>
      <c r="I30" s="709"/>
      <c r="J30" s="709"/>
      <c r="K30" s="688"/>
    </row>
    <row r="35" spans="7:7" x14ac:dyDescent="0.2">
      <c r="G35" s="10"/>
    </row>
  </sheetData>
  <mergeCells count="73">
    <mergeCell ref="A2:D2"/>
    <mergeCell ref="E2:K2"/>
    <mergeCell ref="A3:K3"/>
    <mergeCell ref="B15:C15"/>
    <mergeCell ref="H11:I11"/>
    <mergeCell ref="D9:E9"/>
    <mergeCell ref="A4:B4"/>
    <mergeCell ref="F9:G9"/>
    <mergeCell ref="C7:K8"/>
    <mergeCell ref="B12:C12"/>
    <mergeCell ref="B10:C10"/>
    <mergeCell ref="H17:I17"/>
    <mergeCell ref="D19:E19"/>
    <mergeCell ref="H22:K29"/>
    <mergeCell ref="H14:I14"/>
    <mergeCell ref="D21:E21"/>
    <mergeCell ref="H19:I19"/>
    <mergeCell ref="J19:K19"/>
    <mergeCell ref="F20:G20"/>
    <mergeCell ref="J14:K14"/>
    <mergeCell ref="F19:G19"/>
    <mergeCell ref="D17:E17"/>
    <mergeCell ref="D22:E30"/>
    <mergeCell ref="F22:G30"/>
    <mergeCell ref="H30:K30"/>
    <mergeCell ref="B17:C17"/>
    <mergeCell ref="G4:K4"/>
    <mergeCell ref="A5:B5"/>
    <mergeCell ref="C4:D4"/>
    <mergeCell ref="E4:F4"/>
    <mergeCell ref="C5:D5"/>
    <mergeCell ref="E5:F5"/>
    <mergeCell ref="C6:K6"/>
    <mergeCell ref="J11:K11"/>
    <mergeCell ref="D16:E16"/>
    <mergeCell ref="F17:G17"/>
    <mergeCell ref="J9:K9"/>
    <mergeCell ref="D11:E11"/>
    <mergeCell ref="B14:C14"/>
    <mergeCell ref="D12:E12"/>
    <mergeCell ref="J13:K13"/>
    <mergeCell ref="B18:C18"/>
    <mergeCell ref="J16:K16"/>
    <mergeCell ref="D13:E13"/>
    <mergeCell ref="A21:C21"/>
    <mergeCell ref="F16:G16"/>
    <mergeCell ref="J18:K18"/>
    <mergeCell ref="H21:K21"/>
    <mergeCell ref="B20:C20"/>
    <mergeCell ref="H18:I18"/>
    <mergeCell ref="B16:C16"/>
    <mergeCell ref="F21:G21"/>
    <mergeCell ref="D18:E18"/>
    <mergeCell ref="F18:G18"/>
    <mergeCell ref="D20:E20"/>
    <mergeCell ref="B19:C19"/>
    <mergeCell ref="J17:K17"/>
    <mergeCell ref="A22:C30"/>
    <mergeCell ref="G5:K5"/>
    <mergeCell ref="B9:C9"/>
    <mergeCell ref="D10:E10"/>
    <mergeCell ref="A7:B8"/>
    <mergeCell ref="H10:I10"/>
    <mergeCell ref="B13:C13"/>
    <mergeCell ref="D14:E14"/>
    <mergeCell ref="F14:G14"/>
    <mergeCell ref="H9:I9"/>
    <mergeCell ref="D15:E15"/>
    <mergeCell ref="B11:C11"/>
    <mergeCell ref="F10:G10"/>
    <mergeCell ref="J15:K15"/>
    <mergeCell ref="J12:K12"/>
    <mergeCell ref="A6:B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K42"/>
  <sheetViews>
    <sheetView topLeftCell="A19" zoomScale="87" workbookViewId="0">
      <selection activeCell="H37" sqref="H37"/>
    </sheetView>
  </sheetViews>
  <sheetFormatPr baseColWidth="10" defaultColWidth="9" defaultRowHeight="15" x14ac:dyDescent="0.25"/>
  <cols>
    <col min="1" max="6" width="11" customWidth="1"/>
    <col min="7" max="7" width="15.28515625" customWidth="1"/>
    <col min="8" max="8" width="11"/>
    <col min="9" max="9" width="15" customWidth="1"/>
    <col min="10" max="256" width="11" customWidth="1"/>
  </cols>
  <sheetData>
    <row r="2" spans="2:9" ht="22.5" x14ac:dyDescent="0.25">
      <c r="B2" s="715" t="s">
        <v>48</v>
      </c>
      <c r="C2" s="716"/>
      <c r="D2" s="716"/>
      <c r="E2" s="716"/>
      <c r="F2" s="716"/>
      <c r="G2" s="716"/>
      <c r="H2" s="716"/>
      <c r="I2" s="717"/>
    </row>
    <row r="3" spans="2:9" x14ac:dyDescent="0.25">
      <c r="B3" s="11" t="s">
        <v>47</v>
      </c>
      <c r="C3" s="12"/>
      <c r="D3" s="12"/>
      <c r="E3" s="12"/>
      <c r="F3" s="12"/>
      <c r="G3" s="12"/>
      <c r="H3" s="13"/>
      <c r="I3" s="14"/>
    </row>
    <row r="4" spans="2:9" x14ac:dyDescent="0.25">
      <c r="B4" s="15"/>
      <c r="C4" s="13"/>
      <c r="D4" s="13"/>
      <c r="E4" s="13"/>
      <c r="F4" s="13"/>
      <c r="G4" s="13"/>
      <c r="H4" s="13"/>
      <c r="I4" s="14"/>
    </row>
    <row r="5" spans="2:9" x14ac:dyDescent="0.25">
      <c r="B5" s="15"/>
      <c r="C5" s="13"/>
      <c r="D5" s="13"/>
      <c r="E5" s="13"/>
      <c r="F5" s="13"/>
      <c r="G5" s="13"/>
      <c r="H5" s="13"/>
      <c r="I5" s="14"/>
    </row>
    <row r="6" spans="2:9" ht="18" x14ac:dyDescent="0.35">
      <c r="B6" s="718" t="s">
        <v>46</v>
      </c>
      <c r="C6" s="719"/>
      <c r="D6" s="719"/>
      <c r="E6" s="719"/>
      <c r="F6" s="13"/>
      <c r="G6" s="13"/>
      <c r="H6" s="13"/>
      <c r="I6" s="14"/>
    </row>
    <row r="7" spans="2:9" x14ac:dyDescent="0.25">
      <c r="B7" s="15"/>
      <c r="C7" s="13"/>
      <c r="D7" s="13"/>
      <c r="E7" s="13"/>
      <c r="F7" s="13"/>
      <c r="G7" s="13"/>
      <c r="H7" s="13"/>
      <c r="I7" s="14"/>
    </row>
    <row r="8" spans="2:9" ht="18" x14ac:dyDescent="0.35">
      <c r="B8" s="16" t="s">
        <v>45</v>
      </c>
      <c r="C8" s="720" t="s">
        <v>5</v>
      </c>
      <c r="D8" s="720"/>
      <c r="E8" s="720"/>
      <c r="F8" s="13"/>
      <c r="G8" s="13"/>
      <c r="H8" s="13"/>
      <c r="I8" s="14"/>
    </row>
    <row r="9" spans="2:9" ht="16.5" x14ac:dyDescent="0.3">
      <c r="B9" s="17"/>
      <c r="C9" s="12"/>
      <c r="D9" s="12"/>
      <c r="E9" s="12"/>
      <c r="F9" s="13"/>
      <c r="G9" s="13"/>
      <c r="H9" s="13"/>
      <c r="I9" s="14"/>
    </row>
    <row r="10" spans="2:9" ht="18" x14ac:dyDescent="0.35">
      <c r="B10" s="16" t="s">
        <v>44</v>
      </c>
      <c r="C10" s="720" t="s">
        <v>43</v>
      </c>
      <c r="D10" s="720"/>
      <c r="E10" s="12"/>
      <c r="F10" s="13"/>
      <c r="G10" s="13"/>
      <c r="H10" s="13"/>
      <c r="I10" s="14"/>
    </row>
    <row r="11" spans="2:9" x14ac:dyDescent="0.25">
      <c r="B11" s="15"/>
      <c r="C11" s="13"/>
      <c r="D11" s="13"/>
      <c r="E11" s="13"/>
      <c r="F11" s="13"/>
      <c r="G11" s="13"/>
      <c r="H11" s="13"/>
      <c r="I11" s="14"/>
    </row>
    <row r="12" spans="2:9" ht="18" x14ac:dyDescent="0.35">
      <c r="B12" s="16" t="s">
        <v>42</v>
      </c>
      <c r="C12" s="13"/>
      <c r="D12" s="13"/>
      <c r="E12" s="13"/>
      <c r="F12" s="13"/>
      <c r="G12" s="13"/>
      <c r="H12" s="13"/>
      <c r="I12" s="14"/>
    </row>
    <row r="13" spans="2:9" x14ac:dyDescent="0.25">
      <c r="B13" s="15"/>
      <c r="C13" s="13"/>
      <c r="D13" s="13"/>
      <c r="E13" s="13"/>
      <c r="F13" s="13"/>
      <c r="G13" s="13"/>
      <c r="H13" s="13"/>
      <c r="I13" s="14"/>
    </row>
    <row r="14" spans="2:9" ht="18" x14ac:dyDescent="0.25">
      <c r="B14" s="721" t="s">
        <v>41</v>
      </c>
      <c r="C14" s="722"/>
      <c r="D14" s="722"/>
      <c r="E14" s="13"/>
      <c r="F14" s="13"/>
      <c r="G14" s="13"/>
      <c r="H14" s="13"/>
      <c r="I14" s="14"/>
    </row>
    <row r="15" spans="2:9" x14ac:dyDescent="0.25">
      <c r="B15" s="15"/>
      <c r="C15" s="13"/>
      <c r="D15" s="13"/>
      <c r="E15" s="13"/>
      <c r="F15" s="13"/>
      <c r="G15" s="13"/>
      <c r="H15" s="13"/>
      <c r="I15" s="14"/>
    </row>
    <row r="16" spans="2:9" ht="16.5" x14ac:dyDescent="0.3">
      <c r="B16" s="724" t="s">
        <v>40</v>
      </c>
      <c r="C16" s="725"/>
      <c r="D16" s="725"/>
      <c r="E16" s="725"/>
      <c r="F16" s="18"/>
      <c r="G16" s="19">
        <v>150000000</v>
      </c>
      <c r="H16" s="19"/>
      <c r="I16" s="20"/>
    </row>
    <row r="17" spans="2:11" ht="16.5" x14ac:dyDescent="0.3">
      <c r="B17" s="724" t="s">
        <v>39</v>
      </c>
      <c r="C17" s="725"/>
      <c r="D17" s="725"/>
      <c r="E17" s="725"/>
      <c r="F17" s="18"/>
      <c r="G17" s="19"/>
      <c r="H17" s="19"/>
      <c r="I17" s="20">
        <v>150000000</v>
      </c>
    </row>
    <row r="18" spans="2:11" ht="16.5" x14ac:dyDescent="0.3">
      <c r="B18" s="21"/>
      <c r="C18" s="18"/>
      <c r="D18" s="18"/>
      <c r="E18" s="18"/>
      <c r="F18" s="18"/>
      <c r="G18" s="19"/>
      <c r="H18" s="19"/>
      <c r="I18" s="20"/>
    </row>
    <row r="19" spans="2:11" ht="16.5" x14ac:dyDescent="0.3">
      <c r="B19" s="21"/>
      <c r="C19" s="18"/>
      <c r="D19" s="18"/>
      <c r="E19" s="18"/>
      <c r="F19" s="18"/>
      <c r="G19" s="19"/>
      <c r="H19" s="19"/>
      <c r="I19" s="20"/>
    </row>
    <row r="20" spans="2:11" ht="16.5" x14ac:dyDescent="0.3">
      <c r="B20" s="737" t="s">
        <v>38</v>
      </c>
      <c r="C20" s="738"/>
      <c r="D20" s="738"/>
      <c r="E20" s="18"/>
      <c r="F20" s="18"/>
      <c r="G20" s="19">
        <v>200000000</v>
      </c>
      <c r="H20" s="19"/>
      <c r="I20" s="20"/>
      <c r="K20" t="s">
        <v>37</v>
      </c>
    </row>
    <row r="21" spans="2:11" ht="16.5" x14ac:dyDescent="0.3">
      <c r="B21" s="21"/>
      <c r="C21" s="18"/>
      <c r="D21" s="18"/>
      <c r="E21" s="18"/>
      <c r="F21" s="18"/>
      <c r="G21" s="19"/>
      <c r="H21" s="19"/>
      <c r="I21" s="20"/>
    </row>
    <row r="22" spans="2:11" ht="16.5" x14ac:dyDescent="0.3">
      <c r="B22" s="737" t="s">
        <v>36</v>
      </c>
      <c r="C22" s="738"/>
      <c r="D22" s="18"/>
      <c r="E22" s="18"/>
      <c r="F22" s="18"/>
      <c r="G22" s="18"/>
      <c r="H22" s="18"/>
      <c r="I22" s="20">
        <v>200000000</v>
      </c>
    </row>
    <row r="23" spans="2:11" ht="16.5" x14ac:dyDescent="0.3">
      <c r="B23" s="21"/>
      <c r="C23" s="18"/>
      <c r="D23" s="18"/>
      <c r="E23" s="18"/>
      <c r="F23" s="18"/>
      <c r="G23" s="18"/>
      <c r="H23" s="18"/>
      <c r="I23" s="22"/>
    </row>
    <row r="24" spans="2:11" ht="16.5" x14ac:dyDescent="0.3">
      <c r="B24" s="21"/>
      <c r="C24" s="18"/>
      <c r="D24" s="18"/>
      <c r="E24" s="18"/>
      <c r="F24" s="18"/>
      <c r="G24" s="18"/>
      <c r="H24" s="18"/>
      <c r="I24" s="22"/>
    </row>
    <row r="25" spans="2:11" ht="16.5" x14ac:dyDescent="0.3">
      <c r="B25" s="737" t="s">
        <v>33</v>
      </c>
      <c r="C25" s="738"/>
      <c r="D25" s="18"/>
      <c r="E25" s="18"/>
      <c r="F25" s="18"/>
      <c r="G25" s="18"/>
      <c r="H25" s="18"/>
      <c r="I25" s="22"/>
    </row>
    <row r="26" spans="2:11" ht="16.5" x14ac:dyDescent="0.3">
      <c r="B26" s="21"/>
      <c r="C26" s="18"/>
      <c r="D26" s="18"/>
      <c r="E26" s="18"/>
      <c r="F26" s="18"/>
      <c r="G26" s="18"/>
      <c r="H26" s="18"/>
      <c r="I26" s="22"/>
    </row>
    <row r="27" spans="2:11" ht="16.5" x14ac:dyDescent="0.3">
      <c r="B27" s="723" t="s">
        <v>35</v>
      </c>
      <c r="C27" s="720"/>
      <c r="D27" s="18"/>
      <c r="E27" s="18"/>
      <c r="F27" s="18"/>
      <c r="G27" s="18"/>
      <c r="H27" s="18"/>
      <c r="I27" s="22"/>
    </row>
    <row r="28" spans="2:11" ht="16.5" x14ac:dyDescent="0.3">
      <c r="B28" s="21"/>
      <c r="C28" s="18"/>
      <c r="D28" s="18"/>
      <c r="E28" s="18"/>
      <c r="F28" s="18"/>
      <c r="G28" s="18"/>
      <c r="H28" s="18"/>
      <c r="I28" s="22"/>
    </row>
    <row r="29" spans="2:11" ht="16.5" x14ac:dyDescent="0.3">
      <c r="B29" s="723" t="s">
        <v>34</v>
      </c>
      <c r="C29" s="720"/>
      <c r="D29" s="18"/>
      <c r="E29" s="18"/>
      <c r="F29" s="18"/>
      <c r="G29" s="19">
        <v>200000000</v>
      </c>
      <c r="H29" s="19"/>
      <c r="I29" s="20"/>
    </row>
    <row r="30" spans="2:11" ht="16.5" x14ac:dyDescent="0.3">
      <c r="B30" s="21"/>
      <c r="C30" s="18"/>
      <c r="D30" s="18"/>
      <c r="E30" s="18"/>
      <c r="F30" s="18"/>
      <c r="G30" s="19"/>
      <c r="H30" s="19"/>
      <c r="I30" s="20"/>
    </row>
    <row r="31" spans="2:11" ht="16.5" x14ac:dyDescent="0.3">
      <c r="B31" s="737" t="s">
        <v>33</v>
      </c>
      <c r="C31" s="738"/>
      <c r="D31" s="18"/>
      <c r="E31" s="18"/>
      <c r="F31" s="18"/>
      <c r="G31" s="19"/>
      <c r="H31" s="19"/>
      <c r="I31" s="20">
        <v>200000000</v>
      </c>
    </row>
    <row r="32" spans="2:11" ht="16.5" x14ac:dyDescent="0.3">
      <c r="B32" s="21"/>
      <c r="C32" s="18"/>
      <c r="D32" s="18"/>
      <c r="E32" s="18"/>
      <c r="F32" s="18"/>
      <c r="G32" s="18"/>
      <c r="H32" s="18"/>
      <c r="I32" s="22"/>
    </row>
    <row r="33" spans="2:9" ht="16.5" x14ac:dyDescent="0.3">
      <c r="B33" s="21"/>
      <c r="C33" s="18"/>
      <c r="D33" s="18"/>
      <c r="E33" s="18"/>
      <c r="F33" s="18"/>
      <c r="G33" s="18"/>
      <c r="H33" s="18"/>
      <c r="I33" s="22"/>
    </row>
    <row r="34" spans="2:9" ht="16.5" x14ac:dyDescent="0.3">
      <c r="B34" s="737" t="s">
        <v>32</v>
      </c>
      <c r="C34" s="738"/>
      <c r="D34" s="738"/>
      <c r="E34" s="18"/>
      <c r="F34" s="18"/>
      <c r="G34" s="19">
        <f>G16+G20+G29</f>
        <v>550000000</v>
      </c>
      <c r="H34" s="18"/>
      <c r="I34" s="22"/>
    </row>
    <row r="35" spans="2:9" x14ac:dyDescent="0.25">
      <c r="B35" s="15"/>
      <c r="C35" s="13"/>
      <c r="D35" s="13"/>
      <c r="E35" s="13"/>
      <c r="F35" s="13"/>
      <c r="G35" s="13"/>
      <c r="H35" s="13"/>
      <c r="I35" s="14"/>
    </row>
    <row r="36" spans="2:9" x14ac:dyDescent="0.25">
      <c r="B36" s="15"/>
      <c r="C36" s="13"/>
      <c r="D36" s="13"/>
      <c r="E36" s="13"/>
      <c r="F36" s="13"/>
      <c r="G36" s="13"/>
      <c r="H36" s="13"/>
      <c r="I36" s="14"/>
    </row>
    <row r="37" spans="2:9" x14ac:dyDescent="0.25">
      <c r="B37" s="15"/>
      <c r="C37" s="13"/>
      <c r="D37" s="13"/>
      <c r="E37" s="13"/>
      <c r="F37" s="13"/>
      <c r="G37" s="13"/>
      <c r="H37" s="13"/>
      <c r="I37" s="14"/>
    </row>
    <row r="38" spans="2:9" ht="18" x14ac:dyDescent="0.25">
      <c r="B38" s="739" t="s">
        <v>31</v>
      </c>
      <c r="C38" s="740"/>
      <c r="D38" s="740"/>
      <c r="E38" s="740"/>
      <c r="F38" s="726" t="s">
        <v>30</v>
      </c>
      <c r="G38" s="727"/>
      <c r="H38" s="727"/>
      <c r="I38" s="728"/>
    </row>
    <row r="39" spans="2:9" x14ac:dyDescent="0.25">
      <c r="B39" s="729" t="s">
        <v>29</v>
      </c>
      <c r="C39" s="730"/>
      <c r="D39" s="730"/>
      <c r="E39" s="730"/>
      <c r="F39" s="733" t="s">
        <v>28</v>
      </c>
      <c r="G39" s="730"/>
      <c r="H39" s="730"/>
      <c r="I39" s="734"/>
    </row>
    <row r="40" spans="2:9" x14ac:dyDescent="0.25">
      <c r="B40" s="729"/>
      <c r="C40" s="730"/>
      <c r="D40" s="730"/>
      <c r="E40" s="730"/>
      <c r="F40" s="733"/>
      <c r="G40" s="730"/>
      <c r="H40" s="730"/>
      <c r="I40" s="734"/>
    </row>
    <row r="41" spans="2:9" x14ac:dyDescent="0.25">
      <c r="B41" s="729"/>
      <c r="C41" s="730"/>
      <c r="D41" s="730"/>
      <c r="E41" s="730"/>
      <c r="F41" s="733"/>
      <c r="G41" s="730"/>
      <c r="H41" s="730"/>
      <c r="I41" s="734"/>
    </row>
    <row r="42" spans="2:9" x14ac:dyDescent="0.25">
      <c r="B42" s="731"/>
      <c r="C42" s="732"/>
      <c r="D42" s="732"/>
      <c r="E42" s="732"/>
      <c r="F42" s="735"/>
      <c r="G42" s="732"/>
      <c r="H42" s="732"/>
      <c r="I42" s="736"/>
    </row>
  </sheetData>
  <mergeCells count="18">
    <mergeCell ref="B27:C27"/>
    <mergeCell ref="B29:C29"/>
    <mergeCell ref="B16:E16"/>
    <mergeCell ref="F38:I38"/>
    <mergeCell ref="B39:E42"/>
    <mergeCell ref="F39:I42"/>
    <mergeCell ref="B17:E17"/>
    <mergeCell ref="B31:C31"/>
    <mergeCell ref="B34:D34"/>
    <mergeCell ref="B38:E38"/>
    <mergeCell ref="B20:D20"/>
    <mergeCell ref="B22:C22"/>
    <mergeCell ref="B25:C25"/>
    <mergeCell ref="B2:I2"/>
    <mergeCell ref="B6:E6"/>
    <mergeCell ref="C8:E8"/>
    <mergeCell ref="C10:D10"/>
    <mergeCell ref="B14:D1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P90"/>
  <sheetViews>
    <sheetView zoomScale="84" workbookViewId="0">
      <selection activeCell="D8" sqref="D8"/>
    </sheetView>
  </sheetViews>
  <sheetFormatPr baseColWidth="10" defaultColWidth="9" defaultRowHeight="15" x14ac:dyDescent="0.25"/>
  <cols>
    <col min="1" max="1" width="11" customWidth="1"/>
    <col min="2" max="2" width="22" customWidth="1"/>
    <col min="3" max="3" width="30" customWidth="1"/>
    <col min="4" max="4" width="19.7109375" customWidth="1"/>
    <col min="5" max="5" width="16" customWidth="1"/>
    <col min="6" max="6" width="17" customWidth="1"/>
    <col min="7" max="7" width="16.5703125" customWidth="1"/>
    <col min="8" max="11" width="11"/>
    <col min="12" max="12" width="14.5703125" customWidth="1"/>
    <col min="13" max="13" width="12.7109375" customWidth="1"/>
    <col min="14" max="256" width="11" customWidth="1"/>
  </cols>
  <sheetData>
    <row r="2" spans="1:16" x14ac:dyDescent="0.25">
      <c r="B2" s="777" t="s">
        <v>52</v>
      </c>
      <c r="C2" s="777"/>
      <c r="D2" s="777"/>
      <c r="E2" s="777"/>
      <c r="F2" s="23"/>
      <c r="G2" s="23"/>
    </row>
    <row r="4" spans="1:16" x14ac:dyDescent="0.2">
      <c r="B4" s="24" t="s">
        <v>10</v>
      </c>
      <c r="C4" s="24" t="s">
        <v>53</v>
      </c>
      <c r="D4" s="24" t="s">
        <v>13</v>
      </c>
      <c r="E4" s="24" t="s">
        <v>14</v>
      </c>
    </row>
    <row r="5" spans="1:16" x14ac:dyDescent="0.2">
      <c r="B5" s="25">
        <v>110101</v>
      </c>
      <c r="C5" s="25" t="s">
        <v>54</v>
      </c>
      <c r="D5" s="26"/>
      <c r="E5" s="26">
        <f>'ESTADO SITUACION FINANCIERA'!I22</f>
        <v>200000000</v>
      </c>
    </row>
    <row r="6" spans="1:16" x14ac:dyDescent="0.2">
      <c r="B6" s="25">
        <v>110201</v>
      </c>
      <c r="C6" s="25" t="s">
        <v>55</v>
      </c>
      <c r="D6" s="26">
        <f>'ESTADO SITUACION FINANCIERA'!G20</f>
        <v>200000000</v>
      </c>
      <c r="E6" s="26"/>
    </row>
    <row r="7" spans="1:16" x14ac:dyDescent="0.2">
      <c r="B7" s="27"/>
      <c r="C7" s="25"/>
      <c r="D7" s="28"/>
      <c r="E7" s="28"/>
    </row>
    <row r="8" spans="1:16" x14ac:dyDescent="0.25">
      <c r="B8" s="27"/>
      <c r="C8" s="25" t="s">
        <v>56</v>
      </c>
      <c r="D8" s="29">
        <f>D6</f>
        <v>200000000</v>
      </c>
      <c r="E8" s="29">
        <f>E5</f>
        <v>200000000</v>
      </c>
    </row>
    <row r="13" spans="1:16" x14ac:dyDescent="0.2">
      <c r="B13" s="30" t="s">
        <v>57</v>
      </c>
    </row>
    <row r="14" spans="1:16" x14ac:dyDescent="0.25"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</row>
    <row r="15" spans="1:16" x14ac:dyDescent="0.25">
      <c r="A15" s="31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1"/>
    </row>
    <row r="16" spans="1:16" ht="26.25" customHeight="1" x14ac:dyDescent="0.25">
      <c r="A16" s="31"/>
      <c r="B16" s="33"/>
      <c r="C16" s="34"/>
      <c r="D16" s="34"/>
      <c r="E16" s="34"/>
      <c r="F16" s="778" t="s">
        <v>58</v>
      </c>
      <c r="G16" s="778"/>
      <c r="H16" s="778"/>
      <c r="I16" s="778"/>
      <c r="J16" s="778"/>
      <c r="K16" s="778"/>
      <c r="L16" s="778"/>
      <c r="M16" s="779"/>
      <c r="N16" s="32"/>
      <c r="O16" s="31"/>
    </row>
    <row r="17" spans="1:15" ht="15" customHeight="1" x14ac:dyDescent="0.25">
      <c r="A17" s="31"/>
      <c r="B17" s="35"/>
      <c r="C17" s="36"/>
      <c r="D17" s="36"/>
      <c r="E17" s="36"/>
      <c r="F17" s="780"/>
      <c r="G17" s="780"/>
      <c r="H17" s="780"/>
      <c r="I17" s="780"/>
      <c r="J17" s="780"/>
      <c r="K17" s="780"/>
      <c r="L17" s="780"/>
      <c r="M17" s="781"/>
      <c r="N17" s="32"/>
      <c r="O17" s="31"/>
    </row>
    <row r="18" spans="1:15" ht="15.75" customHeight="1" x14ac:dyDescent="0.35">
      <c r="A18" s="31"/>
      <c r="B18" s="35"/>
      <c r="D18" s="36"/>
      <c r="E18" s="37"/>
      <c r="F18" s="789" t="s">
        <v>59</v>
      </c>
      <c r="G18" s="789"/>
      <c r="H18" s="790"/>
      <c r="I18" s="38" t="s">
        <v>60</v>
      </c>
      <c r="J18" s="783" t="s">
        <v>61</v>
      </c>
      <c r="K18" s="784"/>
      <c r="L18" s="39" t="s">
        <v>62</v>
      </c>
      <c r="M18" s="40" t="s">
        <v>63</v>
      </c>
      <c r="N18" s="32"/>
      <c r="O18" s="31"/>
    </row>
    <row r="19" spans="1:15" x14ac:dyDescent="0.25">
      <c r="A19" s="31"/>
      <c r="B19" s="35"/>
      <c r="C19" s="36"/>
      <c r="D19" s="36"/>
      <c r="E19" s="41"/>
      <c r="F19" s="789" t="s">
        <v>81</v>
      </c>
      <c r="G19" s="789"/>
      <c r="H19" s="790"/>
      <c r="I19" s="42"/>
      <c r="J19" s="788"/>
      <c r="K19" s="769"/>
      <c r="L19" s="43"/>
      <c r="M19" s="44"/>
      <c r="N19" s="32"/>
      <c r="O19" s="31"/>
    </row>
    <row r="20" spans="1:15" x14ac:dyDescent="0.25">
      <c r="A20" s="31"/>
      <c r="B20" s="35"/>
      <c r="D20" s="36"/>
      <c r="E20" s="36"/>
      <c r="F20" s="36"/>
      <c r="G20" s="36"/>
      <c r="H20" s="45"/>
      <c r="I20" s="42"/>
      <c r="J20" s="788"/>
      <c r="K20" s="769"/>
      <c r="L20" s="43"/>
      <c r="M20" s="44"/>
      <c r="N20" s="32"/>
      <c r="O20" s="31"/>
    </row>
    <row r="21" spans="1:15" x14ac:dyDescent="0.25">
      <c r="A21" s="31"/>
      <c r="B21" s="35"/>
      <c r="C21" s="36"/>
      <c r="D21" s="36"/>
      <c r="E21" s="773"/>
      <c r="F21" s="746"/>
      <c r="G21" s="746"/>
      <c r="H21" s="786"/>
      <c r="I21" s="42"/>
      <c r="J21" s="788"/>
      <c r="K21" s="769"/>
      <c r="L21" s="43"/>
      <c r="M21" s="44"/>
      <c r="N21" s="32"/>
      <c r="O21" s="31"/>
    </row>
    <row r="22" spans="1:15" ht="30.75" customHeight="1" x14ac:dyDescent="0.25">
      <c r="A22" s="31"/>
      <c r="B22" s="35"/>
      <c r="C22" s="36"/>
      <c r="D22" s="36"/>
      <c r="E22" s="785"/>
      <c r="F22" s="746"/>
      <c r="G22" s="746"/>
      <c r="H22" s="786"/>
      <c r="I22" s="46"/>
      <c r="J22" s="755" t="s">
        <v>65</v>
      </c>
      <c r="K22" s="756"/>
      <c r="L22" s="47">
        <f>D8</f>
        <v>200000000</v>
      </c>
      <c r="M22" s="48"/>
      <c r="N22" s="32"/>
      <c r="O22" s="31"/>
    </row>
    <row r="23" spans="1:15" x14ac:dyDescent="0.25">
      <c r="A23" s="31"/>
      <c r="B23" s="35"/>
      <c r="C23" s="36"/>
      <c r="D23" s="36"/>
      <c r="E23" s="36"/>
      <c r="F23" s="36"/>
      <c r="G23" s="36"/>
      <c r="H23" s="45"/>
      <c r="I23" s="49"/>
      <c r="J23" s="787" t="s">
        <v>67</v>
      </c>
      <c r="K23" s="769"/>
      <c r="L23" s="47">
        <f>L22</f>
        <v>200000000</v>
      </c>
      <c r="M23" s="48"/>
      <c r="N23" s="32"/>
      <c r="O23" s="31"/>
    </row>
    <row r="24" spans="1:15" ht="15" customHeight="1" x14ac:dyDescent="0.25">
      <c r="A24" s="31"/>
      <c r="B24" s="782"/>
      <c r="C24" s="746"/>
      <c r="D24" s="36"/>
      <c r="E24" s="36"/>
      <c r="F24" s="36"/>
      <c r="G24" s="36"/>
      <c r="H24" s="45"/>
      <c r="I24" s="50"/>
      <c r="J24" s="768" t="s">
        <v>68</v>
      </c>
      <c r="K24" s="769"/>
      <c r="L24" s="47">
        <f>L23</f>
        <v>200000000</v>
      </c>
      <c r="M24" s="48"/>
      <c r="N24" s="32"/>
      <c r="O24" s="31"/>
    </row>
    <row r="25" spans="1:15" x14ac:dyDescent="0.25">
      <c r="A25" s="31"/>
      <c r="B25" s="772" t="s">
        <v>69</v>
      </c>
      <c r="C25" s="773"/>
      <c r="D25" s="51"/>
      <c r="E25" s="51"/>
      <c r="F25" s="51"/>
      <c r="G25" s="51"/>
      <c r="H25" s="52"/>
      <c r="I25" s="53"/>
      <c r="J25" s="741"/>
      <c r="K25" s="742"/>
      <c r="L25" s="54"/>
      <c r="M25" s="55"/>
      <c r="N25" s="32"/>
      <c r="O25" s="31"/>
    </row>
    <row r="26" spans="1:15" ht="15.75" customHeight="1" x14ac:dyDescent="0.25">
      <c r="A26" s="31"/>
      <c r="B26" s="774" t="s">
        <v>70</v>
      </c>
      <c r="C26" s="759"/>
      <c r="D26" s="759"/>
      <c r="E26" s="759"/>
      <c r="F26" s="759"/>
      <c r="G26" s="800" t="s">
        <v>71</v>
      </c>
      <c r="H26" s="759"/>
      <c r="I26" s="743"/>
      <c r="J26" s="744"/>
      <c r="K26" s="744"/>
      <c r="L26" s="744"/>
      <c r="M26" s="745"/>
      <c r="N26" s="32"/>
      <c r="O26" s="31"/>
    </row>
    <row r="27" spans="1:15" ht="23.25" x14ac:dyDescent="0.35">
      <c r="A27" s="31"/>
      <c r="B27" s="775" t="s">
        <v>82</v>
      </c>
      <c r="C27" s="759"/>
      <c r="D27" s="759"/>
      <c r="E27" s="759"/>
      <c r="F27" s="759"/>
      <c r="G27" s="758">
        <v>458271</v>
      </c>
      <c r="H27" s="759"/>
      <c r="I27" s="746"/>
      <c r="J27" s="747"/>
      <c r="K27" s="747"/>
      <c r="L27" s="747"/>
      <c r="M27" s="748"/>
      <c r="N27" s="32"/>
      <c r="O27" s="31"/>
    </row>
    <row r="28" spans="1:15" x14ac:dyDescent="0.25">
      <c r="A28" s="31"/>
      <c r="B28" s="776" t="s">
        <v>73</v>
      </c>
      <c r="C28" s="759"/>
      <c r="D28" s="759"/>
      <c r="E28" s="759"/>
      <c r="F28" s="759"/>
      <c r="G28" s="759"/>
      <c r="H28" s="759"/>
      <c r="I28" s="746"/>
      <c r="J28" s="747"/>
      <c r="K28" s="747"/>
      <c r="L28" s="747"/>
      <c r="M28" s="748"/>
      <c r="N28" s="32"/>
      <c r="O28" s="31"/>
    </row>
    <row r="29" spans="1:15" x14ac:dyDescent="0.25">
      <c r="A29" s="31"/>
      <c r="B29" s="56"/>
      <c r="C29" s="51"/>
      <c r="D29" s="51"/>
      <c r="E29" s="51"/>
      <c r="F29" s="51"/>
      <c r="G29" s="51"/>
      <c r="H29" s="51"/>
      <c r="I29" s="749"/>
      <c r="J29" s="747"/>
      <c r="K29" s="747"/>
      <c r="L29" s="747"/>
      <c r="M29" s="748"/>
      <c r="N29" s="32"/>
      <c r="O29" s="31"/>
    </row>
    <row r="30" spans="1:15" x14ac:dyDescent="0.25">
      <c r="A30" s="31"/>
      <c r="B30" s="760" t="s">
        <v>75</v>
      </c>
      <c r="C30" s="761"/>
      <c r="D30" s="761"/>
      <c r="E30" s="761"/>
      <c r="F30" s="800" t="s">
        <v>76</v>
      </c>
      <c r="G30" s="759"/>
      <c r="H30" s="759"/>
      <c r="I30" s="746"/>
      <c r="J30" s="747"/>
      <c r="K30" s="747"/>
      <c r="L30" s="747"/>
      <c r="M30" s="748"/>
      <c r="N30" s="32"/>
      <c r="O30" s="31"/>
    </row>
    <row r="31" spans="1:15" x14ac:dyDescent="0.25">
      <c r="A31" s="31"/>
      <c r="B31" s="760" t="s">
        <v>77</v>
      </c>
      <c r="C31" s="770"/>
      <c r="D31" s="770"/>
      <c r="E31" s="771"/>
      <c r="F31" s="767">
        <f>L24</f>
        <v>200000000</v>
      </c>
      <c r="G31" s="767"/>
      <c r="H31" s="767"/>
      <c r="I31" s="746"/>
      <c r="J31" s="747"/>
      <c r="K31" s="747"/>
      <c r="L31" s="747"/>
      <c r="M31" s="748"/>
      <c r="N31" s="32"/>
      <c r="O31" s="31"/>
    </row>
    <row r="32" spans="1:15" ht="17.25" customHeight="1" x14ac:dyDescent="0.25">
      <c r="A32" s="31"/>
      <c r="B32" s="810"/>
      <c r="C32" s="811"/>
      <c r="D32" s="811"/>
      <c r="E32" s="812"/>
      <c r="F32" s="757"/>
      <c r="G32" s="757"/>
      <c r="H32" s="757"/>
      <c r="I32" s="750"/>
      <c r="J32" s="750"/>
      <c r="K32" s="750"/>
      <c r="L32" s="750"/>
      <c r="M32" s="751"/>
      <c r="N32" s="32"/>
      <c r="O32" s="31"/>
    </row>
    <row r="33" spans="1:16" ht="16.5" x14ac:dyDescent="0.3">
      <c r="A33" s="31"/>
      <c r="B33" s="813" t="s">
        <v>78</v>
      </c>
      <c r="C33" s="814"/>
      <c r="D33" s="814"/>
      <c r="E33" s="815"/>
      <c r="F33" s="816">
        <f>F31</f>
        <v>200000000</v>
      </c>
      <c r="G33" s="816"/>
      <c r="H33" s="816"/>
      <c r="I33" s="791" t="s">
        <v>79</v>
      </c>
      <c r="J33" s="792"/>
      <c r="K33" s="792"/>
      <c r="L33" s="792"/>
      <c r="M33" s="793"/>
      <c r="N33" s="32"/>
      <c r="O33" s="31"/>
    </row>
    <row r="34" spans="1:16" x14ac:dyDescent="0.25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1"/>
    </row>
    <row r="35" spans="1:16" x14ac:dyDescent="0.25"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</row>
    <row r="36" spans="1:16" ht="17.25" customHeight="1" x14ac:dyDescent="0.25"/>
    <row r="37" spans="1:16" ht="58.5" customHeight="1" x14ac:dyDescent="0.25">
      <c r="B37" s="801"/>
      <c r="C37" s="802"/>
      <c r="D37" s="802"/>
      <c r="E37" s="802"/>
      <c r="F37" s="802"/>
      <c r="G37" s="803"/>
    </row>
    <row r="38" spans="1:16" ht="38.25" customHeight="1" x14ac:dyDescent="0.25">
      <c r="B38" s="804"/>
      <c r="C38" s="805"/>
      <c r="D38" s="805"/>
      <c r="E38" s="805"/>
      <c r="F38" s="805"/>
      <c r="G38" s="806"/>
    </row>
    <row r="39" spans="1:16" ht="37.5" customHeight="1" x14ac:dyDescent="0.25">
      <c r="B39" s="807"/>
      <c r="C39" s="808"/>
      <c r="D39" s="808"/>
      <c r="E39" s="808"/>
      <c r="F39" s="808"/>
      <c r="G39" s="809"/>
    </row>
    <row r="40" spans="1:16" ht="57" customHeight="1" x14ac:dyDescent="0.2">
      <c r="B40" s="798"/>
      <c r="C40" s="795"/>
      <c r="D40" s="795"/>
      <c r="E40" s="795"/>
      <c r="F40" s="795"/>
      <c r="G40" s="799"/>
    </row>
    <row r="41" spans="1:16" ht="29.25" customHeight="1" x14ac:dyDescent="0.25">
      <c r="B41" s="57" t="s">
        <v>10</v>
      </c>
      <c r="C41" s="58" t="s">
        <v>53</v>
      </c>
      <c r="D41" s="764" t="s">
        <v>12</v>
      </c>
      <c r="E41" s="765"/>
      <c r="F41" s="58" t="s">
        <v>13</v>
      </c>
      <c r="G41" s="59" t="s">
        <v>14</v>
      </c>
    </row>
    <row r="42" spans="1:16" ht="30.75" customHeight="1" x14ac:dyDescent="0.2">
      <c r="B42" s="60">
        <f>B5</f>
        <v>110101</v>
      </c>
      <c r="C42" s="61" t="str">
        <f>C5</f>
        <v>Caja general</v>
      </c>
      <c r="D42" s="766"/>
      <c r="E42" s="763"/>
      <c r="F42" s="62"/>
      <c r="G42" s="63">
        <f>E5</f>
        <v>200000000</v>
      </c>
    </row>
    <row r="43" spans="1:16" ht="32.25" customHeight="1" x14ac:dyDescent="0.2">
      <c r="B43" s="60">
        <f>B6</f>
        <v>110201</v>
      </c>
      <c r="C43" s="61" t="str">
        <f>C6</f>
        <v>Banco Davivienda</v>
      </c>
      <c r="D43" s="762"/>
      <c r="E43" s="763"/>
      <c r="F43" s="64">
        <f>D6</f>
        <v>200000000</v>
      </c>
      <c r="G43" s="63"/>
    </row>
    <row r="44" spans="1:16" ht="29.25" customHeight="1" x14ac:dyDescent="0.2">
      <c r="B44" s="60"/>
      <c r="C44" s="61"/>
      <c r="D44" s="762"/>
      <c r="E44" s="763"/>
      <c r="F44" s="62"/>
      <c r="G44" s="65"/>
    </row>
    <row r="45" spans="1:16" ht="30" customHeight="1" x14ac:dyDescent="0.2">
      <c r="B45" s="60"/>
      <c r="C45" s="61"/>
      <c r="D45" s="762"/>
      <c r="E45" s="763"/>
      <c r="F45" s="61"/>
      <c r="G45" s="65"/>
    </row>
    <row r="46" spans="1:16" x14ac:dyDescent="0.2">
      <c r="B46" s="66"/>
      <c r="C46" s="61"/>
      <c r="D46" s="766"/>
      <c r="E46" s="763"/>
      <c r="F46" s="61"/>
      <c r="G46" s="65"/>
    </row>
    <row r="47" spans="1:16" x14ac:dyDescent="0.25">
      <c r="B47" s="794" t="s">
        <v>80</v>
      </c>
      <c r="C47" s="795"/>
      <c r="D47" s="795"/>
      <c r="E47" s="763"/>
      <c r="F47" s="67">
        <f>F43</f>
        <v>200000000</v>
      </c>
      <c r="G47" s="68">
        <f>SUM(G42:G46)</f>
        <v>200000000</v>
      </c>
    </row>
    <row r="48" spans="1:16" ht="33" customHeight="1" x14ac:dyDescent="0.25">
      <c r="B48" s="817" t="s">
        <v>83</v>
      </c>
      <c r="C48" s="818"/>
      <c r="D48" s="796" t="s">
        <v>84</v>
      </c>
      <c r="E48" s="796"/>
      <c r="F48" s="796"/>
      <c r="G48" s="797"/>
    </row>
    <row r="49" spans="2:8" ht="75" customHeight="1" x14ac:dyDescent="0.25">
      <c r="B49" s="69"/>
      <c r="C49" s="70"/>
      <c r="D49" s="752"/>
      <c r="E49" s="753"/>
      <c r="F49" s="752"/>
      <c r="G49" s="754"/>
    </row>
    <row r="50" spans="2:8" x14ac:dyDescent="0.25">
      <c r="H50" s="71"/>
    </row>
    <row r="51" spans="2:8" x14ac:dyDescent="0.25">
      <c r="G51" s="31"/>
    </row>
    <row r="52" spans="2:8" x14ac:dyDescent="0.25">
      <c r="G52" s="31"/>
    </row>
    <row r="53" spans="2:8" x14ac:dyDescent="0.25">
      <c r="F53" s="72"/>
      <c r="H53" s="72"/>
    </row>
    <row r="64" spans="2:8" x14ac:dyDescent="0.25">
      <c r="G64" s="71"/>
    </row>
    <row r="89" spans="7:7" x14ac:dyDescent="0.25">
      <c r="G89" s="71"/>
    </row>
    <row r="90" spans="7:7" x14ac:dyDescent="0.25">
      <c r="G90" s="72"/>
    </row>
  </sheetData>
  <mergeCells count="44">
    <mergeCell ref="I33:M33"/>
    <mergeCell ref="B47:E47"/>
    <mergeCell ref="D48:G48"/>
    <mergeCell ref="B40:G40"/>
    <mergeCell ref="G26:H26"/>
    <mergeCell ref="B37:G39"/>
    <mergeCell ref="D46:E46"/>
    <mergeCell ref="B32:E32"/>
    <mergeCell ref="B33:E33"/>
    <mergeCell ref="F33:H33"/>
    <mergeCell ref="F30:H30"/>
    <mergeCell ref="B48:C48"/>
    <mergeCell ref="B25:C25"/>
    <mergeCell ref="B26:F26"/>
    <mergeCell ref="B27:F27"/>
    <mergeCell ref="B28:H28"/>
    <mergeCell ref="B2:E2"/>
    <mergeCell ref="F16:M17"/>
    <mergeCell ref="B24:C24"/>
    <mergeCell ref="J18:K18"/>
    <mergeCell ref="E22:H22"/>
    <mergeCell ref="J23:K23"/>
    <mergeCell ref="J20:K20"/>
    <mergeCell ref="J21:K21"/>
    <mergeCell ref="F19:H19"/>
    <mergeCell ref="E21:H21"/>
    <mergeCell ref="J19:K19"/>
    <mergeCell ref="F18:H18"/>
    <mergeCell ref="J25:K25"/>
    <mergeCell ref="I26:M32"/>
    <mergeCell ref="D49:E49"/>
    <mergeCell ref="F49:G49"/>
    <mergeCell ref="J22:K22"/>
    <mergeCell ref="F32:H32"/>
    <mergeCell ref="G27:H27"/>
    <mergeCell ref="B30:E30"/>
    <mergeCell ref="D45:E45"/>
    <mergeCell ref="D44:E44"/>
    <mergeCell ref="D41:E41"/>
    <mergeCell ref="D42:E42"/>
    <mergeCell ref="D43:E43"/>
    <mergeCell ref="F31:H31"/>
    <mergeCell ref="J24:K24"/>
    <mergeCell ref="B31:E3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R61"/>
  <sheetViews>
    <sheetView zoomScale="90" workbookViewId="0">
      <selection activeCell="D5" sqref="D5"/>
    </sheetView>
  </sheetViews>
  <sheetFormatPr baseColWidth="10" defaultColWidth="9" defaultRowHeight="15" x14ac:dyDescent="0.25"/>
  <cols>
    <col min="1" max="1" width="11" customWidth="1"/>
    <col min="2" max="2" width="15.7109375" customWidth="1"/>
    <col min="3" max="3" width="20.7109375" customWidth="1"/>
    <col min="4" max="4" width="14.85546875" customWidth="1"/>
    <col min="5" max="5" width="15.28515625" customWidth="1"/>
    <col min="6" max="6" width="11"/>
    <col min="7" max="7" width="14.140625" customWidth="1"/>
    <col min="8" max="8" width="12.5703125" customWidth="1"/>
    <col min="9" max="9" width="17.28515625" customWidth="1"/>
    <col min="10" max="10" width="11"/>
    <col min="11" max="11" width="14.7109375" customWidth="1"/>
    <col min="12" max="12" width="17.5703125" customWidth="1"/>
    <col min="13" max="13" width="22.140625" customWidth="1"/>
    <col min="14" max="14" width="15.5703125" customWidth="1"/>
    <col min="15" max="15" width="21.5703125" customWidth="1"/>
    <col min="16" max="16" width="21.42578125" customWidth="1"/>
    <col min="17" max="256" width="11" customWidth="1"/>
  </cols>
  <sheetData>
    <row r="2" spans="2:18" x14ac:dyDescent="0.2">
      <c r="B2" s="777" t="s">
        <v>126</v>
      </c>
      <c r="C2" s="777"/>
      <c r="D2" s="777"/>
      <c r="E2" s="777"/>
    </row>
    <row r="3" spans="2:18" x14ac:dyDescent="0.2">
      <c r="B3" s="30"/>
      <c r="C3" s="30"/>
      <c r="D3" s="30"/>
      <c r="E3" s="30"/>
    </row>
    <row r="4" spans="2:18" x14ac:dyDescent="0.2">
      <c r="B4" s="24" t="s">
        <v>10</v>
      </c>
      <c r="C4" s="24" t="s">
        <v>53</v>
      </c>
      <c r="D4" s="24" t="s">
        <v>13</v>
      </c>
      <c r="E4" s="24" t="s">
        <v>14</v>
      </c>
    </row>
    <row r="5" spans="2:18" x14ac:dyDescent="0.2">
      <c r="B5" s="30">
        <v>510802</v>
      </c>
      <c r="C5" s="30" t="s">
        <v>85</v>
      </c>
      <c r="D5" s="73">
        <v>200000</v>
      </c>
      <c r="E5" s="73"/>
    </row>
    <row r="6" spans="2:18" x14ac:dyDescent="0.2">
      <c r="B6" s="30">
        <v>110201</v>
      </c>
      <c r="C6" s="30" t="s">
        <v>86</v>
      </c>
      <c r="D6" s="73"/>
      <c r="E6" s="73">
        <v>200000</v>
      </c>
    </row>
    <row r="7" spans="2:18" x14ac:dyDescent="0.2">
      <c r="B7" s="30"/>
      <c r="C7" s="30"/>
      <c r="D7" s="28"/>
      <c r="E7" s="28"/>
    </row>
    <row r="8" spans="2:18" x14ac:dyDescent="0.25">
      <c r="B8" s="30"/>
      <c r="C8" s="30" t="s">
        <v>56</v>
      </c>
      <c r="D8" s="29">
        <f>D5</f>
        <v>200000</v>
      </c>
      <c r="E8" s="29">
        <f>E6</f>
        <v>200000</v>
      </c>
    </row>
    <row r="12" spans="2:18" x14ac:dyDescent="0.2">
      <c r="B12" s="30" t="s">
        <v>87</v>
      </c>
    </row>
    <row r="13" spans="2:18" x14ac:dyDescent="0.25">
      <c r="Q13" s="31"/>
    </row>
    <row r="14" spans="2:18" ht="33.75" x14ac:dyDescent="0.25">
      <c r="B14" s="826" t="s">
        <v>82</v>
      </c>
      <c r="C14" s="827"/>
      <c r="D14" s="827"/>
      <c r="E14" s="827"/>
      <c r="F14" s="827"/>
      <c r="G14" s="827"/>
      <c r="H14" s="827"/>
      <c r="I14" s="828"/>
      <c r="K14" s="74"/>
      <c r="L14" s="75"/>
      <c r="M14" s="75"/>
      <c r="N14" s="75"/>
      <c r="O14" s="75"/>
      <c r="P14" s="75"/>
      <c r="Q14" s="76"/>
      <c r="R14" s="31"/>
    </row>
    <row r="15" spans="2:18" x14ac:dyDescent="0.25">
      <c r="B15" s="77"/>
      <c r="C15" s="78"/>
      <c r="D15" s="78"/>
      <c r="E15" s="78"/>
      <c r="F15" s="78"/>
      <c r="G15" s="78"/>
      <c r="H15" s="78"/>
      <c r="I15" s="79"/>
      <c r="K15" s="80"/>
      <c r="L15" s="854"/>
      <c r="M15" s="853"/>
      <c r="N15" s="81"/>
      <c r="O15" s="81"/>
      <c r="P15" s="81"/>
      <c r="Q15" s="76"/>
      <c r="R15" s="31"/>
    </row>
    <row r="16" spans="2:18" ht="36" customHeight="1" x14ac:dyDescent="0.25">
      <c r="B16" s="82"/>
      <c r="C16" s="83"/>
      <c r="D16" s="83"/>
      <c r="E16" s="83"/>
      <c r="F16" s="840" t="s">
        <v>88</v>
      </c>
      <c r="G16" s="840"/>
      <c r="H16" s="840"/>
      <c r="I16" s="841"/>
      <c r="K16" s="80"/>
      <c r="L16" s="853"/>
      <c r="M16" s="853"/>
      <c r="N16" s="81"/>
      <c r="O16" s="81"/>
      <c r="P16" s="81"/>
      <c r="Q16" s="76"/>
      <c r="R16" s="31"/>
    </row>
    <row r="17" spans="2:18" ht="30" x14ac:dyDescent="0.45">
      <c r="B17" s="82"/>
      <c r="C17" s="83"/>
      <c r="D17" s="83"/>
      <c r="E17" s="83"/>
      <c r="F17" s="840"/>
      <c r="G17" s="840"/>
      <c r="H17" s="840"/>
      <c r="I17" s="841"/>
      <c r="K17" s="80"/>
      <c r="L17" s="84"/>
      <c r="M17" s="84"/>
      <c r="N17" s="85"/>
      <c r="O17" s="85"/>
      <c r="P17" s="85"/>
      <c r="Q17" s="76"/>
      <c r="R17" s="31"/>
    </row>
    <row r="18" spans="2:18" ht="27.75" x14ac:dyDescent="0.4">
      <c r="B18" s="82"/>
      <c r="C18" s="83"/>
      <c r="D18" s="83"/>
      <c r="E18" s="83"/>
      <c r="F18" s="860" t="s">
        <v>89</v>
      </c>
      <c r="G18" s="836"/>
      <c r="H18" s="837"/>
      <c r="I18" s="86">
        <v>1</v>
      </c>
      <c r="K18" s="87"/>
      <c r="L18" s="856"/>
      <c r="M18" s="853"/>
      <c r="N18" s="85"/>
      <c r="O18" s="88"/>
      <c r="P18" s="89"/>
      <c r="Q18" s="31"/>
      <c r="R18" s="31"/>
    </row>
    <row r="19" spans="2:18" x14ac:dyDescent="0.25">
      <c r="B19" s="82"/>
      <c r="C19" s="83"/>
      <c r="D19" s="83"/>
      <c r="E19" s="83"/>
      <c r="F19" s="83"/>
      <c r="G19" s="83"/>
      <c r="H19" s="83"/>
      <c r="I19" s="90"/>
      <c r="K19" s="87"/>
      <c r="L19" s="91" t="s">
        <v>90</v>
      </c>
      <c r="M19" s="92" t="s">
        <v>91</v>
      </c>
      <c r="N19" s="41"/>
      <c r="O19" s="93" t="s">
        <v>3</v>
      </c>
      <c r="P19" s="94">
        <v>44469</v>
      </c>
      <c r="Q19" s="76"/>
      <c r="R19" s="31"/>
    </row>
    <row r="20" spans="2:18" x14ac:dyDescent="0.25">
      <c r="B20" s="95" t="s">
        <v>1</v>
      </c>
      <c r="C20" s="823" t="s">
        <v>2</v>
      </c>
      <c r="D20" s="843"/>
      <c r="E20" s="96" t="s">
        <v>3</v>
      </c>
      <c r="F20" s="97">
        <v>30</v>
      </c>
      <c r="G20" s="97">
        <v>9</v>
      </c>
      <c r="H20" s="97">
        <v>2021</v>
      </c>
      <c r="I20" s="98" t="s">
        <v>92</v>
      </c>
      <c r="K20" s="87"/>
      <c r="L20" s="99" t="s">
        <v>132</v>
      </c>
      <c r="M20" s="92" t="s">
        <v>93</v>
      </c>
      <c r="N20" s="41"/>
      <c r="O20" s="93" t="s">
        <v>94</v>
      </c>
      <c r="P20" s="100">
        <v>1</v>
      </c>
      <c r="Q20" s="31"/>
      <c r="R20" s="31"/>
    </row>
    <row r="21" spans="2:18" x14ac:dyDescent="0.25">
      <c r="B21" s="821" t="s">
        <v>95</v>
      </c>
      <c r="C21" s="822"/>
      <c r="D21" s="823" t="s">
        <v>96</v>
      </c>
      <c r="E21" s="843"/>
      <c r="F21" s="844">
        <f>D8</f>
        <v>200000</v>
      </c>
      <c r="G21" s="847"/>
      <c r="H21" s="847"/>
      <c r="I21" s="845"/>
      <c r="K21" s="87"/>
      <c r="L21" s="99" t="s">
        <v>133</v>
      </c>
      <c r="M21" s="101">
        <v>6870033</v>
      </c>
      <c r="N21" s="102"/>
      <c r="O21" s="92"/>
      <c r="P21" s="92"/>
      <c r="Q21" s="76"/>
      <c r="R21" s="31"/>
    </row>
    <row r="22" spans="2:18" x14ac:dyDescent="0.25">
      <c r="B22" s="821" t="s">
        <v>97</v>
      </c>
      <c r="C22" s="822"/>
      <c r="D22" s="823" t="s">
        <v>98</v>
      </c>
      <c r="E22" s="851"/>
      <c r="F22" s="823"/>
      <c r="G22" s="824"/>
      <c r="H22" s="824"/>
      <c r="I22" s="825"/>
      <c r="K22" s="87"/>
      <c r="L22" s="99" t="s">
        <v>134</v>
      </c>
      <c r="M22" s="102" t="s">
        <v>135</v>
      </c>
      <c r="N22" s="41"/>
      <c r="O22" s="92"/>
      <c r="P22" s="92"/>
      <c r="Q22" s="76"/>
      <c r="R22" s="31"/>
    </row>
    <row r="23" spans="2:18" x14ac:dyDescent="0.25">
      <c r="B23" s="821" t="s">
        <v>99</v>
      </c>
      <c r="C23" s="822"/>
      <c r="D23" s="823" t="s">
        <v>128</v>
      </c>
      <c r="E23" s="843"/>
      <c r="F23" s="823"/>
      <c r="G23" s="824"/>
      <c r="H23" s="824"/>
      <c r="I23" s="825"/>
      <c r="K23" s="87"/>
      <c r="L23" s="92"/>
      <c r="M23" s="92"/>
      <c r="N23" s="92"/>
      <c r="O23" s="92"/>
      <c r="P23" s="92"/>
      <c r="Q23" s="76"/>
      <c r="R23" s="31"/>
    </row>
    <row r="24" spans="2:18" ht="15.75" x14ac:dyDescent="0.25">
      <c r="B24" s="103"/>
      <c r="C24" s="104"/>
      <c r="D24" s="104"/>
      <c r="E24" s="104"/>
      <c r="F24" s="105"/>
      <c r="G24" s="105"/>
      <c r="H24" s="105"/>
      <c r="I24" s="106"/>
      <c r="K24" s="87"/>
      <c r="L24" s="855" t="s">
        <v>100</v>
      </c>
      <c r="M24" s="853"/>
      <c r="N24" s="92"/>
      <c r="O24" s="107"/>
      <c r="P24" s="92"/>
      <c r="Q24" s="76"/>
      <c r="R24" s="31"/>
    </row>
    <row r="25" spans="2:18" x14ac:dyDescent="0.25">
      <c r="B25" s="108" t="s">
        <v>101</v>
      </c>
      <c r="C25" s="97" t="s">
        <v>50</v>
      </c>
      <c r="D25" s="819" t="s">
        <v>102</v>
      </c>
      <c r="E25" s="820"/>
      <c r="F25" s="819" t="s">
        <v>103</v>
      </c>
      <c r="G25" s="820"/>
      <c r="H25" s="819" t="s">
        <v>104</v>
      </c>
      <c r="I25" s="846"/>
      <c r="K25" s="87"/>
      <c r="L25" s="852" t="s">
        <v>82</v>
      </c>
      <c r="M25" s="853"/>
      <c r="N25" s="92"/>
      <c r="O25" s="107"/>
      <c r="P25" s="92"/>
      <c r="Q25" s="76"/>
      <c r="R25" s="31"/>
    </row>
    <row r="26" spans="2:18" x14ac:dyDescent="0.25">
      <c r="B26" s="838" t="s">
        <v>10</v>
      </c>
      <c r="C26" s="839"/>
      <c r="D26" s="848" t="s">
        <v>8</v>
      </c>
      <c r="E26" s="822"/>
      <c r="F26" s="848" t="s">
        <v>13</v>
      </c>
      <c r="G26" s="851"/>
      <c r="H26" s="832" t="s">
        <v>14</v>
      </c>
      <c r="I26" s="857"/>
      <c r="K26" s="87"/>
      <c r="L26" s="852" t="s">
        <v>136</v>
      </c>
      <c r="M26" s="853"/>
      <c r="N26" s="92"/>
      <c r="O26" s="107"/>
      <c r="P26" s="92"/>
      <c r="Q26" s="76"/>
      <c r="R26" s="31"/>
    </row>
    <row r="27" spans="2:18" x14ac:dyDescent="0.25">
      <c r="B27" s="849">
        <f>B5</f>
        <v>510802</v>
      </c>
      <c r="C27" s="850"/>
      <c r="D27" s="823" t="str">
        <f>C5</f>
        <v>Registro Mercantil</v>
      </c>
      <c r="E27" s="824"/>
      <c r="F27" s="842">
        <f>D5</f>
        <v>200000</v>
      </c>
      <c r="G27" s="843"/>
      <c r="H27" s="844"/>
      <c r="I27" s="845"/>
      <c r="K27" s="87"/>
      <c r="L27" s="852">
        <v>3212589438</v>
      </c>
      <c r="M27" s="853"/>
      <c r="N27" s="92"/>
      <c r="O27" s="107"/>
      <c r="P27" s="92"/>
      <c r="Q27" s="76"/>
      <c r="R27" s="31"/>
    </row>
    <row r="28" spans="2:18" x14ac:dyDescent="0.25">
      <c r="B28" s="849">
        <f>B6</f>
        <v>110201</v>
      </c>
      <c r="C28" s="850"/>
      <c r="D28" s="823" t="str">
        <f>C6</f>
        <v>Moneda nacional</v>
      </c>
      <c r="E28" s="824"/>
      <c r="F28" s="842"/>
      <c r="G28" s="843"/>
      <c r="H28" s="844">
        <f>E6</f>
        <v>200000</v>
      </c>
      <c r="I28" s="845"/>
      <c r="K28" s="87"/>
      <c r="L28" s="881" t="s">
        <v>137</v>
      </c>
      <c r="M28" s="853"/>
      <c r="N28" s="92"/>
      <c r="O28" s="107"/>
      <c r="P28" s="109"/>
      <c r="Q28" s="76"/>
      <c r="R28" s="31"/>
    </row>
    <row r="29" spans="2:18" x14ac:dyDescent="0.25">
      <c r="B29" s="838"/>
      <c r="C29" s="839"/>
      <c r="D29" s="823"/>
      <c r="E29" s="824"/>
      <c r="F29" s="848"/>
      <c r="G29" s="851"/>
      <c r="H29" s="823"/>
      <c r="I29" s="825"/>
      <c r="K29" s="87"/>
      <c r="L29" s="107"/>
      <c r="M29" s="92"/>
      <c r="N29" s="92"/>
      <c r="O29" s="92"/>
      <c r="P29" s="92"/>
      <c r="Q29" s="76"/>
      <c r="R29" s="31"/>
    </row>
    <row r="30" spans="2:18" x14ac:dyDescent="0.25">
      <c r="B30" s="838"/>
      <c r="C30" s="839"/>
      <c r="D30" s="823"/>
      <c r="E30" s="824"/>
      <c r="F30" s="848"/>
      <c r="G30" s="851"/>
      <c r="H30" s="823"/>
      <c r="I30" s="825"/>
      <c r="K30" s="87"/>
      <c r="L30" s="92"/>
      <c r="M30" s="92"/>
      <c r="N30" s="92"/>
      <c r="O30" s="92"/>
      <c r="P30" s="92"/>
      <c r="Q30" s="76"/>
      <c r="R30" s="31"/>
    </row>
    <row r="31" spans="2:18" x14ac:dyDescent="0.25">
      <c r="B31" s="838"/>
      <c r="C31" s="839"/>
      <c r="D31" s="823"/>
      <c r="E31" s="824"/>
      <c r="F31" s="848"/>
      <c r="G31" s="851"/>
      <c r="H31" s="823"/>
      <c r="I31" s="825"/>
      <c r="K31" s="87"/>
      <c r="L31" s="884" t="s">
        <v>105</v>
      </c>
      <c r="M31" s="885"/>
      <c r="N31" s="885"/>
      <c r="O31" s="885"/>
      <c r="P31" s="886"/>
      <c r="Q31" s="31"/>
      <c r="R31" s="31"/>
    </row>
    <row r="32" spans="2:18" x14ac:dyDescent="0.25">
      <c r="B32" s="838"/>
      <c r="C32" s="839"/>
      <c r="D32" s="823"/>
      <c r="E32" s="824"/>
      <c r="F32" s="848"/>
      <c r="G32" s="851"/>
      <c r="H32" s="823"/>
      <c r="I32" s="825"/>
      <c r="K32" s="87"/>
      <c r="L32" s="110" t="s">
        <v>106</v>
      </c>
      <c r="M32" s="110" t="s">
        <v>107</v>
      </c>
      <c r="N32" s="110" t="s">
        <v>108</v>
      </c>
      <c r="O32" s="110" t="s">
        <v>109</v>
      </c>
      <c r="P32" s="111" t="s">
        <v>110</v>
      </c>
      <c r="Q32" s="76"/>
      <c r="R32" s="31"/>
    </row>
    <row r="33" spans="2:18" x14ac:dyDescent="0.25">
      <c r="B33" s="838"/>
      <c r="C33" s="839"/>
      <c r="D33" s="823"/>
      <c r="E33" s="824"/>
      <c r="F33" s="848"/>
      <c r="G33" s="851"/>
      <c r="H33" s="823"/>
      <c r="I33" s="825"/>
      <c r="K33" s="87"/>
      <c r="L33" s="112">
        <v>1</v>
      </c>
      <c r="M33" s="61" t="s">
        <v>111</v>
      </c>
      <c r="N33" s="113">
        <v>1</v>
      </c>
      <c r="O33" s="114">
        <f>D5</f>
        <v>200000</v>
      </c>
      <c r="P33" s="115">
        <f>O33</f>
        <v>200000</v>
      </c>
      <c r="Q33" s="76"/>
      <c r="R33" s="31"/>
    </row>
    <row r="34" spans="2:18" x14ac:dyDescent="0.25">
      <c r="B34" s="838"/>
      <c r="C34" s="839"/>
      <c r="D34" s="823"/>
      <c r="E34" s="824"/>
      <c r="F34" s="882"/>
      <c r="G34" s="883"/>
      <c r="H34" s="858"/>
      <c r="I34" s="859"/>
      <c r="K34" s="87"/>
      <c r="L34" s="112"/>
      <c r="M34" s="61"/>
      <c r="N34" s="113"/>
      <c r="O34" s="62"/>
      <c r="P34" s="116"/>
      <c r="Q34" s="76"/>
      <c r="R34" s="31"/>
    </row>
    <row r="35" spans="2:18" x14ac:dyDescent="0.25">
      <c r="B35" s="821" t="s">
        <v>112</v>
      </c>
      <c r="C35" s="822"/>
      <c r="D35" s="822"/>
      <c r="E35" s="851"/>
      <c r="F35" s="833">
        <f>F27</f>
        <v>200000</v>
      </c>
      <c r="G35" s="861"/>
      <c r="H35" s="833">
        <f>H28</f>
        <v>200000</v>
      </c>
      <c r="I35" s="834"/>
      <c r="K35" s="87"/>
      <c r="L35" s="112"/>
      <c r="M35" s="61"/>
      <c r="N35" s="113"/>
      <c r="O35" s="62"/>
      <c r="P35" s="116"/>
      <c r="Q35" s="76"/>
      <c r="R35" s="31"/>
    </row>
    <row r="36" spans="2:18" x14ac:dyDescent="0.25">
      <c r="B36" s="838"/>
      <c r="C36" s="839"/>
      <c r="D36" s="823"/>
      <c r="E36" s="824"/>
      <c r="F36" s="848"/>
      <c r="G36" s="851"/>
      <c r="H36" s="823"/>
      <c r="I36" s="825"/>
      <c r="K36" s="87"/>
      <c r="L36" s="112"/>
      <c r="M36" s="61"/>
      <c r="N36" s="113"/>
      <c r="O36" s="62"/>
      <c r="P36" s="116"/>
      <c r="Q36" s="76"/>
      <c r="R36" s="31"/>
    </row>
    <row r="37" spans="2:18" x14ac:dyDescent="0.25">
      <c r="B37" s="831" t="s">
        <v>113</v>
      </c>
      <c r="C37" s="832"/>
      <c r="D37" s="832" t="s">
        <v>114</v>
      </c>
      <c r="E37" s="832"/>
      <c r="F37" s="832"/>
      <c r="G37" s="832" t="s">
        <v>24</v>
      </c>
      <c r="H37" s="832"/>
      <c r="I37" s="857"/>
      <c r="K37" s="87"/>
      <c r="L37" s="112"/>
      <c r="M37" s="61"/>
      <c r="N37" s="113"/>
      <c r="O37" s="62"/>
      <c r="P37" s="116"/>
      <c r="Q37" s="76"/>
      <c r="R37" s="31"/>
    </row>
    <row r="38" spans="2:18" ht="53.25" customHeight="1" x14ac:dyDescent="0.25">
      <c r="B38" s="879" t="s">
        <v>29</v>
      </c>
      <c r="C38" s="880"/>
      <c r="D38" s="864" t="s">
        <v>26</v>
      </c>
      <c r="E38" s="865"/>
      <c r="F38" s="866"/>
      <c r="G38" s="873"/>
      <c r="H38" s="874"/>
      <c r="I38" s="875"/>
      <c r="K38" s="87"/>
      <c r="L38" s="112"/>
      <c r="M38" s="61"/>
      <c r="N38" s="113"/>
      <c r="O38" s="62"/>
      <c r="P38" s="116"/>
      <c r="Q38" s="76"/>
      <c r="R38" s="31"/>
    </row>
    <row r="39" spans="2:18" ht="29.25" customHeight="1" x14ac:dyDescent="0.25">
      <c r="B39" s="835" t="s">
        <v>115</v>
      </c>
      <c r="C39" s="836"/>
      <c r="D39" s="836"/>
      <c r="E39" s="836"/>
      <c r="F39" s="837"/>
      <c r="G39" s="876"/>
      <c r="H39" s="877"/>
      <c r="I39" s="878"/>
      <c r="K39" s="87"/>
      <c r="L39" s="112"/>
      <c r="M39" s="61"/>
      <c r="N39" s="61"/>
      <c r="O39" s="61"/>
      <c r="P39" s="117"/>
      <c r="Q39" s="76"/>
      <c r="R39" s="31"/>
    </row>
    <row r="40" spans="2:18" ht="21.75" x14ac:dyDescent="0.25">
      <c r="B40" s="887" t="s">
        <v>26</v>
      </c>
      <c r="C40" s="888"/>
      <c r="D40" s="888"/>
      <c r="E40" s="888"/>
      <c r="F40" s="889"/>
      <c r="G40" s="118" t="s">
        <v>49</v>
      </c>
      <c r="H40" s="118" t="s">
        <v>127</v>
      </c>
      <c r="I40" s="119" t="s">
        <v>175</v>
      </c>
      <c r="K40" s="87"/>
      <c r="L40" s="92"/>
      <c r="M40" s="92"/>
      <c r="N40" s="92"/>
      <c r="O40" s="92"/>
      <c r="P40" s="92"/>
      <c r="Q40" s="76"/>
      <c r="R40" s="31"/>
    </row>
    <row r="41" spans="2:18" ht="18" x14ac:dyDescent="0.25">
      <c r="K41" s="896" t="s">
        <v>116</v>
      </c>
      <c r="L41" s="897"/>
      <c r="M41" s="92"/>
      <c r="N41" s="92"/>
      <c r="O41" s="92"/>
      <c r="P41" s="92"/>
      <c r="Q41" s="76"/>
      <c r="R41" s="31"/>
    </row>
    <row r="42" spans="2:18" x14ac:dyDescent="0.25">
      <c r="K42" s="892"/>
      <c r="L42" s="853"/>
      <c r="M42" s="92"/>
      <c r="N42" s="92"/>
      <c r="O42" s="120" t="s">
        <v>117</v>
      </c>
      <c r="P42" s="121">
        <f>+P33</f>
        <v>200000</v>
      </c>
      <c r="Q42" s="76"/>
      <c r="R42" s="31"/>
    </row>
    <row r="43" spans="2:18" ht="15.75" x14ac:dyDescent="0.25">
      <c r="B43" s="869" t="s">
        <v>59</v>
      </c>
      <c r="C43" s="870"/>
      <c r="D43" s="870"/>
      <c r="E43" s="122"/>
      <c r="F43" s="122"/>
      <c r="G43" s="893" t="s">
        <v>118</v>
      </c>
      <c r="H43" s="894"/>
      <c r="I43" s="895"/>
      <c r="K43" s="890" t="s">
        <v>119</v>
      </c>
      <c r="L43" s="891"/>
      <c r="M43" s="92"/>
      <c r="N43" s="92"/>
      <c r="O43" s="120" t="s">
        <v>120</v>
      </c>
      <c r="P43" s="121">
        <v>0</v>
      </c>
      <c r="Q43" s="76"/>
      <c r="R43" s="31"/>
    </row>
    <row r="44" spans="2:18" x14ac:dyDescent="0.25">
      <c r="B44" s="871"/>
      <c r="C44" s="872"/>
      <c r="D44" s="872"/>
      <c r="E44" s="51"/>
      <c r="F44" s="51"/>
      <c r="G44" s="51"/>
      <c r="H44" s="51"/>
      <c r="I44" s="123"/>
      <c r="K44" s="890"/>
      <c r="L44" s="891"/>
      <c r="M44" s="124"/>
      <c r="N44" s="92"/>
      <c r="O44" s="125"/>
      <c r="P44" s="126"/>
      <c r="Q44" s="76"/>
      <c r="R44" s="31"/>
    </row>
    <row r="45" spans="2:18" x14ac:dyDescent="0.25">
      <c r="B45" s="829" t="s">
        <v>129</v>
      </c>
      <c r="C45" s="746"/>
      <c r="D45" s="746"/>
      <c r="E45" s="51"/>
      <c r="F45" s="51"/>
      <c r="G45" s="51"/>
      <c r="H45" s="51"/>
      <c r="I45" s="123"/>
      <c r="J45" s="127"/>
      <c r="K45" s="92"/>
      <c r="L45" s="92"/>
      <c r="M45" s="92"/>
      <c r="N45" s="92"/>
      <c r="O45" s="120" t="s">
        <v>122</v>
      </c>
      <c r="P45" s="128">
        <f>+P42+P44-P43</f>
        <v>200000</v>
      </c>
      <c r="Q45" s="76"/>
      <c r="R45" s="31"/>
    </row>
    <row r="46" spans="2:18" x14ac:dyDescent="0.25">
      <c r="B46" s="56"/>
      <c r="C46" s="51"/>
      <c r="D46" s="51"/>
      <c r="E46" s="51"/>
      <c r="F46" s="51"/>
      <c r="G46" s="51"/>
      <c r="H46" s="51"/>
      <c r="I46" s="123"/>
      <c r="K46" s="87"/>
      <c r="L46" s="92"/>
      <c r="M46" s="92"/>
      <c r="N46" s="92"/>
      <c r="O46" s="92"/>
      <c r="P46" s="92"/>
      <c r="Q46" s="76"/>
      <c r="R46" s="31"/>
    </row>
    <row r="47" spans="2:18" x14ac:dyDescent="0.25">
      <c r="B47" s="56"/>
      <c r="C47" s="51"/>
      <c r="D47" s="51"/>
      <c r="E47" s="51"/>
      <c r="F47" s="51"/>
      <c r="G47" s="51"/>
      <c r="H47" s="51"/>
      <c r="I47" s="123"/>
      <c r="K47" s="129"/>
      <c r="L47" s="130"/>
      <c r="M47" s="130"/>
      <c r="N47" s="130"/>
      <c r="O47" s="130"/>
      <c r="P47" s="130"/>
      <c r="Q47" s="76"/>
      <c r="R47" s="31"/>
    </row>
    <row r="48" spans="2:18" x14ac:dyDescent="0.25">
      <c r="B48" s="867" t="s">
        <v>131</v>
      </c>
      <c r="C48" s="746"/>
      <c r="D48" s="51"/>
      <c r="E48" s="51"/>
      <c r="F48" s="51"/>
      <c r="G48" s="51"/>
      <c r="H48" s="51"/>
      <c r="I48" s="123"/>
      <c r="Q48" s="31"/>
    </row>
    <row r="49" spans="2:12" x14ac:dyDescent="0.2">
      <c r="B49" s="56"/>
      <c r="C49" s="51"/>
      <c r="D49" s="51"/>
      <c r="E49" s="51"/>
      <c r="F49" s="51"/>
      <c r="G49" s="51"/>
      <c r="H49" s="51"/>
      <c r="I49" s="123"/>
    </row>
    <row r="50" spans="2:12" x14ac:dyDescent="0.2">
      <c r="B50" s="56"/>
      <c r="C50" s="51"/>
      <c r="D50" s="51"/>
      <c r="E50" s="51"/>
      <c r="F50" s="51"/>
      <c r="G50" s="51"/>
      <c r="H50" s="51"/>
      <c r="I50" s="123"/>
    </row>
    <row r="51" spans="2:12" x14ac:dyDescent="0.25">
      <c r="B51" s="862" t="s">
        <v>123</v>
      </c>
      <c r="C51" s="863"/>
      <c r="D51" s="830" t="s">
        <v>124</v>
      </c>
      <c r="E51" s="830"/>
      <c r="F51" s="830"/>
      <c r="G51" s="830"/>
      <c r="H51" s="830"/>
      <c r="I51" s="123"/>
    </row>
    <row r="52" spans="2:12" x14ac:dyDescent="0.2">
      <c r="B52" s="56"/>
      <c r="C52" s="51"/>
      <c r="D52" s="51"/>
      <c r="E52" s="51"/>
      <c r="F52" s="51"/>
      <c r="G52" s="51"/>
      <c r="H52" s="51"/>
      <c r="I52" s="123"/>
    </row>
    <row r="53" spans="2:12" x14ac:dyDescent="0.25">
      <c r="B53" s="862" t="s">
        <v>125</v>
      </c>
      <c r="C53" s="863"/>
      <c r="D53" s="868">
        <f>D8</f>
        <v>200000</v>
      </c>
      <c r="E53" s="830"/>
      <c r="F53" s="830"/>
      <c r="G53" s="830"/>
      <c r="H53" s="830"/>
      <c r="I53" s="123"/>
    </row>
    <row r="54" spans="2:12" x14ac:dyDescent="0.2">
      <c r="B54" s="56"/>
      <c r="C54" s="51"/>
      <c r="D54" s="51"/>
      <c r="E54" s="51"/>
      <c r="F54" s="51"/>
      <c r="G54" s="51"/>
      <c r="H54" s="51"/>
      <c r="I54" s="123"/>
    </row>
    <row r="55" spans="2:12" x14ac:dyDescent="0.2">
      <c r="B55" s="56"/>
      <c r="C55" s="51"/>
      <c r="D55" s="51"/>
      <c r="E55" s="51"/>
      <c r="F55" s="51"/>
      <c r="G55" s="51"/>
      <c r="H55" s="51"/>
      <c r="I55" s="123"/>
    </row>
    <row r="56" spans="2:12" x14ac:dyDescent="0.2">
      <c r="B56" s="56"/>
      <c r="C56" s="51"/>
      <c r="D56" s="51"/>
      <c r="E56" s="51"/>
      <c r="F56" s="51"/>
      <c r="G56" s="51"/>
      <c r="H56" s="51"/>
      <c r="I56" s="123"/>
    </row>
    <row r="57" spans="2:12" x14ac:dyDescent="0.2">
      <c r="B57" s="56"/>
      <c r="C57" s="51"/>
      <c r="D57" s="51"/>
      <c r="E57" s="51"/>
      <c r="F57" s="898" t="s">
        <v>26</v>
      </c>
      <c r="G57" s="898"/>
      <c r="H57" s="898"/>
      <c r="I57" s="123"/>
    </row>
    <row r="58" spans="2:12" x14ac:dyDescent="0.2">
      <c r="B58" s="56"/>
      <c r="C58" s="51"/>
      <c r="D58" s="51"/>
      <c r="E58" s="51"/>
      <c r="F58" s="899"/>
      <c r="G58" s="899"/>
      <c r="H58" s="899"/>
      <c r="I58" s="123"/>
    </row>
    <row r="59" spans="2:12" x14ac:dyDescent="0.25">
      <c r="B59" s="56"/>
      <c r="C59" s="51"/>
      <c r="D59" s="51"/>
      <c r="E59" s="51"/>
      <c r="F59" s="773" t="s">
        <v>51</v>
      </c>
      <c r="G59" s="773"/>
      <c r="H59" s="773"/>
      <c r="I59" s="123"/>
    </row>
    <row r="60" spans="2:12" x14ac:dyDescent="0.2">
      <c r="B60" s="56"/>
      <c r="C60" s="51"/>
      <c r="D60" s="51"/>
      <c r="E60" s="51"/>
      <c r="F60" s="51"/>
      <c r="G60" s="51"/>
      <c r="H60" s="51"/>
      <c r="I60" s="123"/>
    </row>
    <row r="61" spans="2:12" ht="15.75" x14ac:dyDescent="0.25">
      <c r="B61" s="131"/>
      <c r="C61" s="132"/>
      <c r="D61" s="132"/>
      <c r="E61" s="132"/>
      <c r="F61" s="132"/>
      <c r="G61" s="132"/>
      <c r="H61" s="132"/>
      <c r="I61" s="133"/>
      <c r="L61" s="134"/>
    </row>
  </sheetData>
  <mergeCells count="89">
    <mergeCell ref="F59:H59"/>
    <mergeCell ref="K43:L44"/>
    <mergeCell ref="K42:L42"/>
    <mergeCell ref="G43:I43"/>
    <mergeCell ref="K41:L41"/>
    <mergeCell ref="F57:H58"/>
    <mergeCell ref="B33:C33"/>
    <mergeCell ref="B40:F40"/>
    <mergeCell ref="F32:G32"/>
    <mergeCell ref="D30:E30"/>
    <mergeCell ref="B30:C30"/>
    <mergeCell ref="F33:G33"/>
    <mergeCell ref="F30:G30"/>
    <mergeCell ref="H30:I30"/>
    <mergeCell ref="F31:G31"/>
    <mergeCell ref="H32:I32"/>
    <mergeCell ref="B38:C38"/>
    <mergeCell ref="L28:M28"/>
    <mergeCell ref="F34:G34"/>
    <mergeCell ref="D32:E32"/>
    <mergeCell ref="H29:I29"/>
    <mergeCell ref="D29:E29"/>
    <mergeCell ref="H31:I31"/>
    <mergeCell ref="D33:E33"/>
    <mergeCell ref="L31:P31"/>
    <mergeCell ref="H36:I36"/>
    <mergeCell ref="B31:C31"/>
    <mergeCell ref="H33:I33"/>
    <mergeCell ref="D31:E31"/>
    <mergeCell ref="B53:C53"/>
    <mergeCell ref="B35:E35"/>
    <mergeCell ref="D38:F38"/>
    <mergeCell ref="B34:C34"/>
    <mergeCell ref="L26:M26"/>
    <mergeCell ref="F36:G36"/>
    <mergeCell ref="F26:G26"/>
    <mergeCell ref="D34:E34"/>
    <mergeCell ref="L27:M27"/>
    <mergeCell ref="D37:F37"/>
    <mergeCell ref="B48:C48"/>
    <mergeCell ref="G37:I37"/>
    <mergeCell ref="B51:C51"/>
    <mergeCell ref="D53:H53"/>
    <mergeCell ref="B43:D44"/>
    <mergeCell ref="G38:I39"/>
    <mergeCell ref="L25:M25"/>
    <mergeCell ref="L15:M16"/>
    <mergeCell ref="L24:M24"/>
    <mergeCell ref="D36:E36"/>
    <mergeCell ref="B26:C26"/>
    <mergeCell ref="L18:M18"/>
    <mergeCell ref="H26:I26"/>
    <mergeCell ref="B32:C32"/>
    <mergeCell ref="H34:I34"/>
    <mergeCell ref="B29:C29"/>
    <mergeCell ref="F18:H18"/>
    <mergeCell ref="F23:I23"/>
    <mergeCell ref="C20:D20"/>
    <mergeCell ref="D23:E23"/>
    <mergeCell ref="F35:G35"/>
    <mergeCell ref="F29:G29"/>
    <mergeCell ref="D28:E28"/>
    <mergeCell ref="F16:I17"/>
    <mergeCell ref="B23:C23"/>
    <mergeCell ref="F27:G27"/>
    <mergeCell ref="H28:I28"/>
    <mergeCell ref="B21:C21"/>
    <mergeCell ref="H25:I25"/>
    <mergeCell ref="D21:E21"/>
    <mergeCell ref="F21:I21"/>
    <mergeCell ref="D26:E26"/>
    <mergeCell ref="F28:G28"/>
    <mergeCell ref="B28:C28"/>
    <mergeCell ref="H27:I27"/>
    <mergeCell ref="D22:E22"/>
    <mergeCell ref="B27:C27"/>
    <mergeCell ref="D25:E25"/>
    <mergeCell ref="B45:D45"/>
    <mergeCell ref="D51:H51"/>
    <mergeCell ref="B37:C37"/>
    <mergeCell ref="H35:I35"/>
    <mergeCell ref="B39:F39"/>
    <mergeCell ref="B36:C36"/>
    <mergeCell ref="F25:G25"/>
    <mergeCell ref="B2:E2"/>
    <mergeCell ref="B22:C22"/>
    <mergeCell ref="D27:E27"/>
    <mergeCell ref="F22:I22"/>
    <mergeCell ref="B14:I14"/>
  </mergeCells>
  <hyperlinks>
    <hyperlink ref="L28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2:Q61"/>
  <sheetViews>
    <sheetView zoomScale="90" workbookViewId="0">
      <selection activeCell="A38" sqref="A38:XFD38"/>
    </sheetView>
  </sheetViews>
  <sheetFormatPr baseColWidth="10" defaultColWidth="9" defaultRowHeight="15" x14ac:dyDescent="0.25"/>
  <cols>
    <col min="1" max="1" width="11" customWidth="1"/>
    <col min="2" max="2" width="16.85546875" customWidth="1"/>
    <col min="3" max="3" width="18.5703125" customWidth="1"/>
    <col min="4" max="4" width="14.140625" customWidth="1"/>
    <col min="5" max="5" width="16.140625" customWidth="1"/>
    <col min="6" max="6" width="11"/>
    <col min="7" max="7" width="14.5703125" customWidth="1"/>
    <col min="8" max="8" width="13.7109375" customWidth="1"/>
    <col min="9" max="9" width="12.42578125" customWidth="1"/>
    <col min="10" max="10" width="11"/>
    <col min="11" max="11" width="17.28515625" customWidth="1"/>
    <col min="12" max="12" width="15.42578125" customWidth="1"/>
    <col min="13" max="13" width="27.7109375" customWidth="1"/>
    <col min="14" max="14" width="11.85546875" customWidth="1"/>
    <col min="15" max="15" width="21.42578125" customWidth="1"/>
    <col min="16" max="16" width="16.7109375" customWidth="1"/>
    <col min="17" max="256" width="11" customWidth="1"/>
  </cols>
  <sheetData>
    <row r="2" spans="2:17" x14ac:dyDescent="0.2">
      <c r="B2" s="777" t="s">
        <v>166</v>
      </c>
      <c r="C2" s="777"/>
      <c r="D2" s="777"/>
      <c r="E2" s="777"/>
    </row>
    <row r="3" spans="2:17" x14ac:dyDescent="0.2">
      <c r="B3" s="30"/>
      <c r="C3" s="30"/>
      <c r="D3" s="30"/>
      <c r="E3" s="30"/>
    </row>
    <row r="4" spans="2:17" x14ac:dyDescent="0.25">
      <c r="B4" s="135" t="s">
        <v>10</v>
      </c>
      <c r="C4" s="135" t="s">
        <v>53</v>
      </c>
      <c r="D4" s="135" t="s">
        <v>13</v>
      </c>
      <c r="E4" s="135" t="s">
        <v>14</v>
      </c>
    </row>
    <row r="5" spans="2:17" x14ac:dyDescent="0.2">
      <c r="B5" s="30">
        <v>510301</v>
      </c>
      <c r="C5" s="30" t="s">
        <v>138</v>
      </c>
      <c r="D5" s="73">
        <v>100000</v>
      </c>
      <c r="E5" s="73"/>
    </row>
    <row r="6" spans="2:17" x14ac:dyDescent="0.2">
      <c r="B6" s="30">
        <v>110202</v>
      </c>
      <c r="C6" s="30" t="s">
        <v>86</v>
      </c>
      <c r="D6" s="73"/>
      <c r="E6" s="73">
        <v>100000</v>
      </c>
    </row>
    <row r="7" spans="2:17" x14ac:dyDescent="0.2">
      <c r="B7" s="30"/>
      <c r="C7" s="30"/>
      <c r="D7" s="28"/>
      <c r="E7" s="28"/>
    </row>
    <row r="8" spans="2:17" x14ac:dyDescent="0.25">
      <c r="B8" s="30"/>
      <c r="C8" s="30" t="s">
        <v>139</v>
      </c>
      <c r="D8" s="29">
        <f>D5</f>
        <v>100000</v>
      </c>
      <c r="E8" s="29">
        <f>E6</f>
        <v>100000</v>
      </c>
    </row>
    <row r="9" spans="2:17" x14ac:dyDescent="0.2">
      <c r="B9" s="30"/>
      <c r="C9" s="30"/>
      <c r="D9" s="30"/>
      <c r="E9" s="30"/>
    </row>
    <row r="10" spans="2:17" x14ac:dyDescent="0.2">
      <c r="B10" s="30"/>
      <c r="C10" s="30"/>
      <c r="D10" s="30"/>
      <c r="E10" s="30"/>
    </row>
    <row r="11" spans="2:17" x14ac:dyDescent="0.2">
      <c r="B11" s="30"/>
      <c r="C11" s="30"/>
      <c r="D11" s="30"/>
      <c r="E11" s="30"/>
    </row>
    <row r="12" spans="2:17" x14ac:dyDescent="0.2">
      <c r="B12" s="30" t="s">
        <v>140</v>
      </c>
      <c r="C12" s="30"/>
      <c r="D12" s="30"/>
      <c r="E12" s="30"/>
    </row>
    <row r="14" spans="2:17" ht="33.75" x14ac:dyDescent="0.25">
      <c r="B14" s="901" t="s">
        <v>82</v>
      </c>
      <c r="C14" s="902"/>
      <c r="D14" s="902"/>
      <c r="E14" s="902"/>
      <c r="F14" s="902"/>
      <c r="G14" s="902"/>
      <c r="H14" s="902"/>
      <c r="I14" s="903"/>
      <c r="K14" s="74"/>
      <c r="L14" s="75"/>
      <c r="M14" s="75"/>
      <c r="N14" s="75"/>
      <c r="O14" s="75"/>
      <c r="P14" s="75"/>
      <c r="Q14" s="136"/>
    </row>
    <row r="15" spans="2:17" ht="34.5" customHeight="1" x14ac:dyDescent="0.25">
      <c r="B15" s="77"/>
      <c r="C15" s="78"/>
      <c r="D15" s="78"/>
      <c r="E15" s="78"/>
      <c r="F15" s="78"/>
      <c r="G15" s="78"/>
      <c r="H15" s="78"/>
      <c r="I15" s="79"/>
      <c r="K15" s="80"/>
      <c r="L15" s="854"/>
      <c r="M15" s="853"/>
      <c r="N15" s="81"/>
      <c r="O15" s="81"/>
      <c r="P15" s="81"/>
      <c r="Q15" s="137"/>
    </row>
    <row r="16" spans="2:17" ht="25.5" customHeight="1" x14ac:dyDescent="0.25">
      <c r="B16" s="82"/>
      <c r="C16" s="83"/>
      <c r="D16" s="83"/>
      <c r="E16" s="83"/>
      <c r="F16" s="840" t="s">
        <v>88</v>
      </c>
      <c r="G16" s="840"/>
      <c r="H16" s="840"/>
      <c r="I16" s="841"/>
      <c r="K16" s="80"/>
      <c r="L16" s="853"/>
      <c r="M16" s="853"/>
      <c r="N16" s="81"/>
      <c r="O16" s="81"/>
      <c r="P16" s="81"/>
      <c r="Q16" s="137"/>
    </row>
    <row r="17" spans="2:17" ht="30" x14ac:dyDescent="0.45">
      <c r="B17" s="82"/>
      <c r="C17" s="83"/>
      <c r="D17" s="83"/>
      <c r="E17" s="83"/>
      <c r="F17" s="840"/>
      <c r="G17" s="840"/>
      <c r="H17" s="840"/>
      <c r="I17" s="841"/>
      <c r="K17" s="80"/>
      <c r="L17" s="84"/>
      <c r="M17" s="84"/>
      <c r="N17" s="85"/>
      <c r="O17" s="85"/>
      <c r="P17" s="85"/>
      <c r="Q17" s="137"/>
    </row>
    <row r="18" spans="2:17" ht="27.75" x14ac:dyDescent="0.4">
      <c r="B18" s="82"/>
      <c r="C18" s="83"/>
      <c r="D18" s="83"/>
      <c r="E18" s="83"/>
      <c r="F18" s="860" t="s">
        <v>89</v>
      </c>
      <c r="G18" s="836"/>
      <c r="H18" s="837"/>
      <c r="I18" s="138">
        <v>2</v>
      </c>
      <c r="K18" s="87"/>
      <c r="L18" s="856"/>
      <c r="M18" s="853"/>
      <c r="N18" s="85"/>
      <c r="O18" s="85"/>
      <c r="P18" s="85"/>
      <c r="Q18" s="137"/>
    </row>
    <row r="19" spans="2:17" x14ac:dyDescent="0.25">
      <c r="B19" s="82"/>
      <c r="C19" s="83"/>
      <c r="D19" s="83"/>
      <c r="E19" s="83"/>
      <c r="F19" s="83"/>
      <c r="G19" s="83"/>
      <c r="H19" s="83"/>
      <c r="I19" s="90"/>
      <c r="K19" s="87"/>
      <c r="L19" s="99" t="s">
        <v>170</v>
      </c>
      <c r="M19" s="905" t="s">
        <v>141</v>
      </c>
      <c r="N19" s="905"/>
      <c r="O19" s="93" t="s">
        <v>3</v>
      </c>
      <c r="P19" s="94">
        <v>44469</v>
      </c>
      <c r="Q19" s="137"/>
    </row>
    <row r="20" spans="2:17" x14ac:dyDescent="0.25">
      <c r="B20" s="95" t="s">
        <v>1</v>
      </c>
      <c r="C20" s="823" t="s">
        <v>2</v>
      </c>
      <c r="D20" s="843"/>
      <c r="E20" s="96" t="s">
        <v>3</v>
      </c>
      <c r="F20" s="97">
        <v>30</v>
      </c>
      <c r="G20" s="97">
        <v>9</v>
      </c>
      <c r="H20" s="97">
        <v>2021</v>
      </c>
      <c r="I20" s="98" t="s">
        <v>92</v>
      </c>
      <c r="K20" s="87"/>
      <c r="L20" s="91" t="s">
        <v>142</v>
      </c>
      <c r="M20" s="905" t="s">
        <v>143</v>
      </c>
      <c r="N20" s="905"/>
      <c r="O20" s="93" t="s">
        <v>144</v>
      </c>
      <c r="P20" s="139">
        <v>2</v>
      </c>
      <c r="Q20" s="137"/>
    </row>
    <row r="21" spans="2:17" x14ac:dyDescent="0.25">
      <c r="B21" s="821" t="s">
        <v>95</v>
      </c>
      <c r="C21" s="822"/>
      <c r="D21" s="823" t="s">
        <v>145</v>
      </c>
      <c r="E21" s="843"/>
      <c r="F21" s="844">
        <f>D8</f>
        <v>100000</v>
      </c>
      <c r="G21" s="847"/>
      <c r="H21" s="847"/>
      <c r="I21" s="845"/>
      <c r="K21" s="87"/>
      <c r="L21" s="91" t="s">
        <v>146</v>
      </c>
      <c r="M21" s="905">
        <v>6058790</v>
      </c>
      <c r="N21" s="905"/>
      <c r="O21" s="92"/>
      <c r="P21" s="92"/>
      <c r="Q21" s="137"/>
    </row>
    <row r="22" spans="2:17" x14ac:dyDescent="0.25">
      <c r="B22" s="821" t="s">
        <v>97</v>
      </c>
      <c r="C22" s="822"/>
      <c r="D22" s="823" t="s">
        <v>167</v>
      </c>
      <c r="E22" s="851"/>
      <c r="F22" s="823"/>
      <c r="G22" s="824"/>
      <c r="H22" s="824"/>
      <c r="I22" s="825"/>
      <c r="K22" s="87"/>
      <c r="L22" s="91" t="s">
        <v>147</v>
      </c>
      <c r="M22" s="905" t="s">
        <v>171</v>
      </c>
      <c r="N22" s="905"/>
      <c r="O22" s="92"/>
      <c r="P22" s="92"/>
      <c r="Q22" s="137"/>
    </row>
    <row r="23" spans="2:17" x14ac:dyDescent="0.25">
      <c r="B23" s="821" t="s">
        <v>99</v>
      </c>
      <c r="C23" s="822"/>
      <c r="D23" s="823" t="s">
        <v>168</v>
      </c>
      <c r="E23" s="843"/>
      <c r="F23" s="823"/>
      <c r="G23" s="824"/>
      <c r="H23" s="824"/>
      <c r="I23" s="825"/>
      <c r="K23" s="87"/>
      <c r="L23" s="92"/>
      <c r="M23" s="92"/>
      <c r="N23" s="92"/>
      <c r="O23" s="92"/>
      <c r="P23" s="92"/>
      <c r="Q23" s="137"/>
    </row>
    <row r="24" spans="2:17" ht="15.75" x14ac:dyDescent="0.25">
      <c r="B24" s="103"/>
      <c r="C24" s="104"/>
      <c r="D24" s="104"/>
      <c r="E24" s="104"/>
      <c r="F24" s="105"/>
      <c r="G24" s="105"/>
      <c r="H24" s="105"/>
      <c r="I24" s="106"/>
      <c r="K24" s="87"/>
      <c r="L24" s="855" t="s">
        <v>100</v>
      </c>
      <c r="M24" s="853"/>
      <c r="N24" s="92"/>
      <c r="O24" s="107"/>
      <c r="P24" s="92"/>
      <c r="Q24" s="137"/>
    </row>
    <row r="25" spans="2:17" x14ac:dyDescent="0.25">
      <c r="B25" s="108" t="s">
        <v>148</v>
      </c>
      <c r="C25" s="97" t="s">
        <v>50</v>
      </c>
      <c r="D25" s="819" t="s">
        <v>102</v>
      </c>
      <c r="E25" s="820"/>
      <c r="F25" s="819" t="s">
        <v>103</v>
      </c>
      <c r="G25" s="820"/>
      <c r="H25" s="819" t="s">
        <v>104</v>
      </c>
      <c r="I25" s="846"/>
      <c r="K25" s="87"/>
      <c r="L25" s="852" t="s">
        <v>82</v>
      </c>
      <c r="M25" s="853"/>
      <c r="N25" s="92"/>
      <c r="O25" s="107"/>
      <c r="P25" s="92"/>
      <c r="Q25" s="137"/>
    </row>
    <row r="26" spans="2:17" x14ac:dyDescent="0.25">
      <c r="B26" s="838" t="s">
        <v>10</v>
      </c>
      <c r="C26" s="839"/>
      <c r="D26" s="848" t="s">
        <v>8</v>
      </c>
      <c r="E26" s="822"/>
      <c r="F26" s="848" t="s">
        <v>13</v>
      </c>
      <c r="G26" s="851"/>
      <c r="H26" s="832" t="s">
        <v>14</v>
      </c>
      <c r="I26" s="857"/>
      <c r="K26" s="87"/>
      <c r="L26" s="852" t="s">
        <v>136</v>
      </c>
      <c r="M26" s="853"/>
      <c r="N26" s="92"/>
      <c r="O26" s="107"/>
      <c r="P26" s="92"/>
      <c r="Q26" s="137"/>
    </row>
    <row r="27" spans="2:17" x14ac:dyDescent="0.25">
      <c r="B27" s="849">
        <f>B5</f>
        <v>510301</v>
      </c>
      <c r="C27" s="850"/>
      <c r="D27" s="823" t="str">
        <f>C5</f>
        <v>Industria y comercio</v>
      </c>
      <c r="E27" s="824"/>
      <c r="F27" s="842">
        <f>D5</f>
        <v>100000</v>
      </c>
      <c r="G27" s="843"/>
      <c r="H27" s="844"/>
      <c r="I27" s="845"/>
      <c r="K27" s="87"/>
      <c r="L27" s="852">
        <v>3212589438</v>
      </c>
      <c r="M27" s="853"/>
      <c r="N27" s="92"/>
      <c r="O27" s="107"/>
      <c r="P27" s="92"/>
      <c r="Q27" s="137"/>
    </row>
    <row r="28" spans="2:17" ht="15" customHeight="1" x14ac:dyDescent="0.25">
      <c r="B28" s="849">
        <f>B6</f>
        <v>110202</v>
      </c>
      <c r="C28" s="850"/>
      <c r="D28" s="823" t="str">
        <f>C6</f>
        <v>Moneda nacional</v>
      </c>
      <c r="E28" s="824"/>
      <c r="F28" s="842"/>
      <c r="G28" s="843"/>
      <c r="H28" s="844">
        <f>E6</f>
        <v>100000</v>
      </c>
      <c r="I28" s="845"/>
      <c r="K28" s="87"/>
      <c r="L28" s="904" t="s">
        <v>137</v>
      </c>
      <c r="M28" s="853"/>
      <c r="N28" s="92"/>
      <c r="O28" s="107"/>
      <c r="P28" s="109"/>
      <c r="Q28" s="137"/>
    </row>
    <row r="29" spans="2:17" x14ac:dyDescent="0.25">
      <c r="B29" s="838"/>
      <c r="C29" s="839"/>
      <c r="D29" s="823"/>
      <c r="E29" s="824"/>
      <c r="F29" s="848"/>
      <c r="G29" s="851"/>
      <c r="H29" s="823"/>
      <c r="I29" s="825"/>
      <c r="K29" s="87"/>
      <c r="L29" s="107"/>
      <c r="M29" s="92"/>
      <c r="N29" s="92"/>
      <c r="O29" s="92"/>
      <c r="P29" s="92"/>
      <c r="Q29" s="137"/>
    </row>
    <row r="30" spans="2:17" x14ac:dyDescent="0.25">
      <c r="B30" s="838"/>
      <c r="C30" s="839"/>
      <c r="D30" s="823"/>
      <c r="E30" s="824"/>
      <c r="F30" s="848"/>
      <c r="G30" s="851"/>
      <c r="H30" s="823"/>
      <c r="I30" s="825"/>
      <c r="K30" s="87"/>
      <c r="L30" s="92"/>
      <c r="M30" s="92"/>
      <c r="N30" s="92"/>
      <c r="O30" s="92"/>
      <c r="P30" s="92"/>
      <c r="Q30" s="137"/>
    </row>
    <row r="31" spans="2:17" x14ac:dyDescent="0.25">
      <c r="B31" s="838"/>
      <c r="C31" s="839"/>
      <c r="D31" s="823"/>
      <c r="E31" s="824"/>
      <c r="F31" s="848"/>
      <c r="G31" s="851"/>
      <c r="H31" s="823"/>
      <c r="I31" s="825"/>
      <c r="K31" s="87"/>
      <c r="L31" s="884" t="s">
        <v>105</v>
      </c>
      <c r="M31" s="885"/>
      <c r="N31" s="885"/>
      <c r="O31" s="885"/>
      <c r="P31" s="885"/>
      <c r="Q31" s="137"/>
    </row>
    <row r="32" spans="2:17" x14ac:dyDescent="0.25">
      <c r="B32" s="838"/>
      <c r="C32" s="839"/>
      <c r="D32" s="823"/>
      <c r="E32" s="824"/>
      <c r="F32" s="848"/>
      <c r="G32" s="851"/>
      <c r="H32" s="823"/>
      <c r="I32" s="825"/>
      <c r="K32" s="87"/>
      <c r="L32" s="110" t="s">
        <v>106</v>
      </c>
      <c r="M32" s="110" t="s">
        <v>107</v>
      </c>
      <c r="N32" s="110" t="s">
        <v>108</v>
      </c>
      <c r="O32" s="110" t="s">
        <v>109</v>
      </c>
      <c r="P32" s="110" t="s">
        <v>110</v>
      </c>
      <c r="Q32" s="137"/>
    </row>
    <row r="33" spans="2:17" x14ac:dyDescent="0.25">
      <c r="B33" s="838"/>
      <c r="C33" s="839"/>
      <c r="D33" s="823"/>
      <c r="E33" s="824"/>
      <c r="F33" s="848"/>
      <c r="G33" s="851"/>
      <c r="H33" s="823"/>
      <c r="I33" s="825"/>
      <c r="K33" s="87"/>
      <c r="L33" s="112">
        <v>1</v>
      </c>
      <c r="M33" s="61" t="s">
        <v>149</v>
      </c>
      <c r="N33" s="113">
        <v>1</v>
      </c>
      <c r="O33" s="114">
        <f>D5</f>
        <v>100000</v>
      </c>
      <c r="P33" s="114">
        <f>O33</f>
        <v>100000</v>
      </c>
      <c r="Q33" s="137"/>
    </row>
    <row r="34" spans="2:17" x14ac:dyDescent="0.25">
      <c r="B34" s="838"/>
      <c r="C34" s="839"/>
      <c r="D34" s="823"/>
      <c r="E34" s="824"/>
      <c r="F34" s="848"/>
      <c r="G34" s="851"/>
      <c r="H34" s="823"/>
      <c r="I34" s="825"/>
      <c r="K34" s="87"/>
      <c r="L34" s="112"/>
      <c r="M34" s="61"/>
      <c r="N34" s="113"/>
      <c r="O34" s="62"/>
      <c r="P34" s="62"/>
      <c r="Q34" s="137"/>
    </row>
    <row r="35" spans="2:17" x14ac:dyDescent="0.25">
      <c r="B35" s="838"/>
      <c r="C35" s="839"/>
      <c r="D35" s="823" t="s">
        <v>112</v>
      </c>
      <c r="E35" s="824"/>
      <c r="F35" s="900">
        <f>F27</f>
        <v>100000</v>
      </c>
      <c r="G35" s="851"/>
      <c r="H35" s="900">
        <f>H28</f>
        <v>100000</v>
      </c>
      <c r="I35" s="917"/>
      <c r="K35" s="87"/>
      <c r="L35" s="112"/>
      <c r="M35" s="61"/>
      <c r="N35" s="113"/>
      <c r="O35" s="62"/>
      <c r="P35" s="62"/>
      <c r="Q35" s="137"/>
    </row>
    <row r="36" spans="2:17" x14ac:dyDescent="0.25">
      <c r="B36" s="838"/>
      <c r="C36" s="839"/>
      <c r="D36" s="823"/>
      <c r="E36" s="824"/>
      <c r="F36" s="848"/>
      <c r="G36" s="851"/>
      <c r="H36" s="823"/>
      <c r="I36" s="825"/>
      <c r="K36" s="87"/>
      <c r="L36" s="112"/>
      <c r="M36" s="61"/>
      <c r="N36" s="113"/>
      <c r="O36" s="62"/>
      <c r="P36" s="62"/>
      <c r="Q36" s="137"/>
    </row>
    <row r="37" spans="2:17" x14ac:dyDescent="0.25">
      <c r="B37" s="831" t="s">
        <v>113</v>
      </c>
      <c r="C37" s="832"/>
      <c r="D37" s="832" t="s">
        <v>114</v>
      </c>
      <c r="E37" s="832"/>
      <c r="F37" s="832"/>
      <c r="G37" s="832" t="s">
        <v>24</v>
      </c>
      <c r="H37" s="832"/>
      <c r="I37" s="857"/>
      <c r="K37" s="87"/>
      <c r="L37" s="112"/>
      <c r="M37" s="61"/>
      <c r="N37" s="113"/>
      <c r="O37" s="62"/>
      <c r="P37" s="62"/>
      <c r="Q37" s="137"/>
    </row>
    <row r="38" spans="2:17" ht="46.5" customHeight="1" x14ac:dyDescent="0.25">
      <c r="B38" s="879" t="s">
        <v>29</v>
      </c>
      <c r="C38" s="880"/>
      <c r="D38" s="864" t="s">
        <v>26</v>
      </c>
      <c r="E38" s="865"/>
      <c r="F38" s="866"/>
      <c r="G38" s="873"/>
      <c r="H38" s="874"/>
      <c r="I38" s="875"/>
      <c r="K38" s="87"/>
      <c r="L38" s="112"/>
      <c r="M38" s="61"/>
      <c r="N38" s="113"/>
      <c r="O38" s="62"/>
      <c r="P38" s="62"/>
      <c r="Q38" s="137"/>
    </row>
    <row r="39" spans="2:17" ht="33" customHeight="1" x14ac:dyDescent="0.25">
      <c r="B39" s="835" t="s">
        <v>115</v>
      </c>
      <c r="C39" s="836"/>
      <c r="D39" s="836"/>
      <c r="E39" s="836"/>
      <c r="F39" s="837"/>
      <c r="G39" s="876"/>
      <c r="H39" s="877"/>
      <c r="I39" s="878"/>
      <c r="K39" s="87"/>
      <c r="L39" s="112"/>
      <c r="M39" s="61"/>
      <c r="N39" s="61"/>
      <c r="O39" s="61"/>
      <c r="P39" s="61"/>
      <c r="Q39" s="137"/>
    </row>
    <row r="40" spans="2:17" ht="21.75" customHeight="1" x14ac:dyDescent="0.25">
      <c r="B40" s="887" t="s">
        <v>26</v>
      </c>
      <c r="C40" s="888"/>
      <c r="D40" s="888"/>
      <c r="E40" s="888"/>
      <c r="F40" s="889"/>
      <c r="G40" s="118" t="s">
        <v>49</v>
      </c>
      <c r="H40" s="118" t="s">
        <v>127</v>
      </c>
      <c r="I40" s="119" t="s">
        <v>174</v>
      </c>
      <c r="K40" s="87"/>
      <c r="L40" s="92"/>
      <c r="M40" s="92"/>
      <c r="N40" s="92"/>
      <c r="O40" s="92"/>
      <c r="P40" s="92"/>
      <c r="Q40" s="137"/>
    </row>
    <row r="41" spans="2:17" ht="18" x14ac:dyDescent="0.25">
      <c r="K41" s="896" t="s">
        <v>116</v>
      </c>
      <c r="L41" s="897"/>
      <c r="M41" s="140"/>
      <c r="N41" s="92"/>
      <c r="O41" s="92"/>
      <c r="P41" s="92"/>
      <c r="Q41" s="137"/>
    </row>
    <row r="42" spans="2:17" x14ac:dyDescent="0.25">
      <c r="K42" s="892"/>
      <c r="L42" s="853"/>
      <c r="M42" s="41"/>
      <c r="N42" s="92"/>
      <c r="O42" s="120" t="s">
        <v>117</v>
      </c>
      <c r="P42" s="121">
        <f>+P33</f>
        <v>100000</v>
      </c>
      <c r="Q42" s="137"/>
    </row>
    <row r="43" spans="2:17" ht="19.5" x14ac:dyDescent="0.4">
      <c r="B43" s="869" t="s">
        <v>59</v>
      </c>
      <c r="C43" s="870"/>
      <c r="D43" s="870"/>
      <c r="E43" s="34"/>
      <c r="F43" s="34"/>
      <c r="G43" s="906" t="s">
        <v>150</v>
      </c>
      <c r="H43" s="907"/>
      <c r="I43" s="908"/>
      <c r="K43" s="892" t="s">
        <v>151</v>
      </c>
      <c r="L43" s="853"/>
      <c r="M43" s="41"/>
      <c r="N43" s="92"/>
      <c r="O43" s="120" t="s">
        <v>120</v>
      </c>
      <c r="P43" s="121">
        <v>0</v>
      </c>
      <c r="Q43" s="137"/>
    </row>
    <row r="44" spans="2:17" x14ac:dyDescent="0.25">
      <c r="B44" s="871"/>
      <c r="C44" s="872"/>
      <c r="D44" s="872"/>
      <c r="E44" s="36"/>
      <c r="F44" s="36"/>
      <c r="G44" s="36"/>
      <c r="H44" s="36"/>
      <c r="I44" s="141"/>
      <c r="K44" s="892"/>
      <c r="L44" s="853"/>
      <c r="M44" s="102"/>
      <c r="N44" s="92"/>
      <c r="O44" s="125"/>
      <c r="P44" s="142"/>
      <c r="Q44" s="137"/>
    </row>
    <row r="45" spans="2:17" ht="17.25" x14ac:dyDescent="0.35">
      <c r="B45" s="912" t="s">
        <v>121</v>
      </c>
      <c r="C45" s="913"/>
      <c r="D45" s="913"/>
      <c r="E45" s="36"/>
      <c r="F45" s="36"/>
      <c r="G45" s="36"/>
      <c r="H45" s="36"/>
      <c r="I45" s="141"/>
      <c r="K45" s="143"/>
      <c r="L45" s="92"/>
      <c r="M45" s="92"/>
      <c r="N45" s="92"/>
      <c r="O45" s="120" t="s">
        <v>122</v>
      </c>
      <c r="P45" s="128">
        <f>+P42+P44-P43</f>
        <v>100000</v>
      </c>
      <c r="Q45" s="137"/>
    </row>
    <row r="46" spans="2:17" x14ac:dyDescent="0.25">
      <c r="B46" s="35"/>
      <c r="C46" s="36"/>
      <c r="D46" s="36"/>
      <c r="E46" s="36"/>
      <c r="F46" s="36"/>
      <c r="G46" s="36"/>
      <c r="H46" s="36"/>
      <c r="I46" s="141"/>
      <c r="K46" s="87"/>
      <c r="L46" s="92"/>
      <c r="M46" s="92"/>
      <c r="N46" s="92"/>
      <c r="O46" s="92"/>
      <c r="P46" s="92"/>
      <c r="Q46" s="137"/>
    </row>
    <row r="47" spans="2:17" x14ac:dyDescent="0.25">
      <c r="B47" s="35"/>
      <c r="C47" s="36"/>
      <c r="D47" s="36"/>
      <c r="E47" s="36"/>
      <c r="F47" s="36"/>
      <c r="G47" s="36"/>
      <c r="H47" s="36"/>
      <c r="I47" s="141"/>
      <c r="K47" s="144"/>
      <c r="L47" s="145"/>
      <c r="M47" s="145"/>
      <c r="N47" s="145"/>
      <c r="O47" s="145"/>
      <c r="P47" s="145"/>
      <c r="Q47" s="146"/>
    </row>
    <row r="48" spans="2:17" ht="18" x14ac:dyDescent="0.35">
      <c r="B48" s="914" t="s">
        <v>169</v>
      </c>
      <c r="C48" s="746"/>
      <c r="D48" s="36"/>
      <c r="E48" s="36"/>
      <c r="F48" s="36"/>
      <c r="G48" s="36"/>
      <c r="H48" s="36"/>
      <c r="I48" s="141"/>
    </row>
    <row r="49" spans="2:9" x14ac:dyDescent="0.25">
      <c r="B49" s="35"/>
      <c r="C49" s="36"/>
      <c r="D49" s="36"/>
      <c r="E49" s="36"/>
      <c r="F49" s="36"/>
      <c r="G49" s="36"/>
      <c r="H49" s="36"/>
      <c r="I49" s="147"/>
    </row>
    <row r="50" spans="2:9" x14ac:dyDescent="0.25">
      <c r="B50" s="35"/>
      <c r="C50" s="36"/>
      <c r="D50" s="36"/>
      <c r="E50" s="36"/>
      <c r="F50" s="36"/>
      <c r="G50" s="36"/>
      <c r="H50" s="36"/>
      <c r="I50" s="141"/>
    </row>
    <row r="51" spans="2:9" ht="18" x14ac:dyDescent="0.35">
      <c r="B51" s="910" t="s">
        <v>123</v>
      </c>
      <c r="C51" s="911"/>
      <c r="D51" s="915" t="s">
        <v>152</v>
      </c>
      <c r="E51" s="915"/>
      <c r="F51" s="915"/>
      <c r="G51" s="915"/>
      <c r="H51" s="915"/>
      <c r="I51" s="141"/>
    </row>
    <row r="52" spans="2:9" x14ac:dyDescent="0.25">
      <c r="B52" s="35"/>
      <c r="C52" s="36"/>
      <c r="D52" s="36"/>
      <c r="E52" s="36"/>
      <c r="F52" s="36"/>
      <c r="G52" s="36"/>
      <c r="H52" s="36"/>
      <c r="I52" s="141"/>
    </row>
    <row r="53" spans="2:9" ht="18" x14ac:dyDescent="0.35">
      <c r="B53" s="910" t="s">
        <v>125</v>
      </c>
      <c r="C53" s="911"/>
      <c r="D53" s="916">
        <f>D8</f>
        <v>100000</v>
      </c>
      <c r="E53" s="915"/>
      <c r="F53" s="915"/>
      <c r="G53" s="915"/>
      <c r="H53" s="915"/>
      <c r="I53" s="141"/>
    </row>
    <row r="54" spans="2:9" x14ac:dyDescent="0.25">
      <c r="B54" s="35"/>
      <c r="C54" s="36"/>
      <c r="D54" s="36"/>
      <c r="E54" s="36"/>
      <c r="F54" s="36"/>
      <c r="G54" s="36"/>
      <c r="H54" s="36"/>
      <c r="I54" s="141"/>
    </row>
    <row r="55" spans="2:9" x14ac:dyDescent="0.25">
      <c r="B55" s="35"/>
      <c r="C55" s="36"/>
      <c r="D55" s="36"/>
      <c r="E55" s="36"/>
      <c r="F55" s="36"/>
      <c r="G55" s="36"/>
      <c r="H55" s="36"/>
      <c r="I55" s="141"/>
    </row>
    <row r="56" spans="2:9" x14ac:dyDescent="0.25">
      <c r="B56" s="35"/>
      <c r="C56" s="36"/>
      <c r="D56" s="36"/>
      <c r="E56" s="36"/>
      <c r="F56" s="36"/>
      <c r="G56" s="36"/>
      <c r="H56" s="36"/>
      <c r="I56" s="141"/>
    </row>
    <row r="57" spans="2:9" x14ac:dyDescent="0.25">
      <c r="B57" s="35"/>
      <c r="C57" s="36"/>
      <c r="D57" s="36"/>
      <c r="E57" s="36"/>
      <c r="F57" s="898" t="s">
        <v>26</v>
      </c>
      <c r="G57" s="898"/>
      <c r="H57" s="898"/>
      <c r="I57" s="141"/>
    </row>
    <row r="58" spans="2:9" x14ac:dyDescent="0.25">
      <c r="B58" s="35"/>
      <c r="C58" s="36"/>
      <c r="D58" s="36"/>
      <c r="E58" s="36"/>
      <c r="F58" s="899"/>
      <c r="G58" s="899"/>
      <c r="H58" s="899"/>
      <c r="I58" s="141"/>
    </row>
    <row r="59" spans="2:9" ht="18" x14ac:dyDescent="0.35">
      <c r="B59" s="35"/>
      <c r="C59" s="36"/>
      <c r="D59" s="36"/>
      <c r="E59" s="36"/>
      <c r="F59" s="909" t="s">
        <v>51</v>
      </c>
      <c r="G59" s="909"/>
      <c r="H59" s="909"/>
      <c r="I59" s="141"/>
    </row>
    <row r="60" spans="2:9" x14ac:dyDescent="0.25">
      <c r="B60" s="35"/>
      <c r="C60" s="36"/>
      <c r="D60" s="36"/>
      <c r="E60" s="36"/>
      <c r="F60" s="36"/>
      <c r="G60" s="36"/>
      <c r="H60" s="36"/>
      <c r="I60" s="141"/>
    </row>
    <row r="61" spans="2:9" x14ac:dyDescent="0.25">
      <c r="B61" s="148"/>
      <c r="C61" s="149"/>
      <c r="D61" s="149"/>
      <c r="E61" s="149"/>
      <c r="F61" s="149"/>
      <c r="G61" s="149"/>
      <c r="H61" s="149"/>
      <c r="I61" s="150"/>
    </row>
  </sheetData>
  <mergeCells count="95">
    <mergeCell ref="B37:C37"/>
    <mergeCell ref="D37:F37"/>
    <mergeCell ref="G37:I37"/>
    <mergeCell ref="B31:C31"/>
    <mergeCell ref="D33:E33"/>
    <mergeCell ref="B36:C36"/>
    <mergeCell ref="H35:I35"/>
    <mergeCell ref="D34:E34"/>
    <mergeCell ref="F34:G34"/>
    <mergeCell ref="D35:E35"/>
    <mergeCell ref="H33:I33"/>
    <mergeCell ref="B34:C34"/>
    <mergeCell ref="B35:C35"/>
    <mergeCell ref="F36:G36"/>
    <mergeCell ref="H29:I29"/>
    <mergeCell ref="D26:E26"/>
    <mergeCell ref="F59:H59"/>
    <mergeCell ref="B38:C38"/>
    <mergeCell ref="B53:C53"/>
    <mergeCell ref="F57:H58"/>
    <mergeCell ref="B45:D45"/>
    <mergeCell ref="B48:C48"/>
    <mergeCell ref="D51:H51"/>
    <mergeCell ref="D53:H53"/>
    <mergeCell ref="B51:C51"/>
    <mergeCell ref="D31:E31"/>
    <mergeCell ref="H30:I30"/>
    <mergeCell ref="B30:C30"/>
    <mergeCell ref="K43:L43"/>
    <mergeCell ref="B43:D44"/>
    <mergeCell ref="G43:I43"/>
    <mergeCell ref="B40:F40"/>
    <mergeCell ref="K42:L42"/>
    <mergeCell ref="K44:L44"/>
    <mergeCell ref="K41:L41"/>
    <mergeCell ref="B32:C32"/>
    <mergeCell ref="L26:M26"/>
    <mergeCell ref="F18:H18"/>
    <mergeCell ref="L18:M18"/>
    <mergeCell ref="M21:N21"/>
    <mergeCell ref="F23:I23"/>
    <mergeCell ref="D22:E22"/>
    <mergeCell ref="F22:I22"/>
    <mergeCell ref="C20:D20"/>
    <mergeCell ref="D21:E21"/>
    <mergeCell ref="F21:I21"/>
    <mergeCell ref="B26:C26"/>
    <mergeCell ref="B22:C22"/>
    <mergeCell ref="L31:P31"/>
    <mergeCell ref="D38:F38"/>
    <mergeCell ref="H36:I36"/>
    <mergeCell ref="L24:M24"/>
    <mergeCell ref="H27:I27"/>
    <mergeCell ref="F29:G29"/>
    <mergeCell ref="L27:M27"/>
    <mergeCell ref="F27:G27"/>
    <mergeCell ref="H32:I32"/>
    <mergeCell ref="H25:I25"/>
    <mergeCell ref="F26:G26"/>
    <mergeCell ref="F25:G25"/>
    <mergeCell ref="D32:E32"/>
    <mergeCell ref="G38:I39"/>
    <mergeCell ref="B39:F39"/>
    <mergeCell ref="L15:M16"/>
    <mergeCell ref="F16:I17"/>
    <mergeCell ref="H28:I28"/>
    <mergeCell ref="F32:G32"/>
    <mergeCell ref="D29:E29"/>
    <mergeCell ref="F31:G31"/>
    <mergeCell ref="D28:E28"/>
    <mergeCell ref="F28:G28"/>
    <mergeCell ref="L28:M28"/>
    <mergeCell ref="L25:M25"/>
    <mergeCell ref="M20:N20"/>
    <mergeCell ref="D25:E25"/>
    <mergeCell ref="H26:I26"/>
    <mergeCell ref="M22:N22"/>
    <mergeCell ref="D30:E30"/>
    <mergeCell ref="M19:N19"/>
    <mergeCell ref="B2:E2"/>
    <mergeCell ref="B33:C33"/>
    <mergeCell ref="F35:G35"/>
    <mergeCell ref="H34:I34"/>
    <mergeCell ref="D36:E36"/>
    <mergeCell ref="B29:C29"/>
    <mergeCell ref="F33:G33"/>
    <mergeCell ref="H31:I31"/>
    <mergeCell ref="D23:E23"/>
    <mergeCell ref="B28:C28"/>
    <mergeCell ref="B14:I14"/>
    <mergeCell ref="B23:C23"/>
    <mergeCell ref="B21:C21"/>
    <mergeCell ref="F30:G30"/>
    <mergeCell ref="D27:E27"/>
    <mergeCell ref="B27:C27"/>
  </mergeCells>
  <hyperlinks>
    <hyperlink ref="L28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PRESENTACION</vt:lpstr>
      <vt:lpstr>INDUSTRIA Y COMERCIO</vt:lpstr>
      <vt:lpstr>CAMARA DE COMERCIO</vt:lpstr>
      <vt:lpstr>RUT</vt:lpstr>
      <vt:lpstr>COMPROBANTE Nº1</vt:lpstr>
      <vt:lpstr>ESTADO SITUACION FINANCIERA</vt:lpstr>
      <vt:lpstr>2.CUENTA CORRIENTE</vt:lpstr>
      <vt:lpstr>3.REGISTRO MERCANTIL</vt:lpstr>
      <vt:lpstr>4.INDUSTRIA Y COMERCIO</vt:lpstr>
      <vt:lpstr>5.ARRIENDO</vt:lpstr>
      <vt:lpstr>6.ADECUACIONES</vt:lpstr>
      <vt:lpstr>7.PAPELERIA, ASEO</vt:lpstr>
      <vt:lpstr>8.COMPRA COMPUTADOR</vt:lpstr>
      <vt:lpstr>9.INMOBILIARIA Y ENSERES</vt:lpstr>
      <vt:lpstr>10.SERVICIO INTERNET</vt:lpstr>
      <vt:lpstr>11.CAJA MENOR</vt:lpstr>
      <vt:lpstr>12.COMPRA INVENTARIO</vt:lpstr>
      <vt:lpstr>COMPROBANTE Nº2</vt:lpstr>
      <vt:lpstr>VENDE INVENTARIOS</vt:lpstr>
      <vt:lpstr>SERV. MANT. ELECTRICO</vt:lpstr>
      <vt:lpstr>CDT</vt:lpstr>
      <vt:lpstr>COMPRA DOLARES</vt:lpstr>
      <vt:lpstr>COMPRA ACCIONES</vt:lpstr>
      <vt:lpstr>NOMINA</vt:lpstr>
      <vt:lpstr>COMPRA SOFTWARE</vt:lpstr>
      <vt:lpstr>DEPRECIACION</vt:lpstr>
      <vt:lpstr>4x1000</vt:lpstr>
      <vt:lpstr>SUBE DOLAR</vt:lpstr>
      <vt:lpstr>BAJAN ACCIONES</vt:lpstr>
      <vt:lpstr>INTERES CDT</vt:lpstr>
      <vt:lpstr>INT CREDITO</vt:lpstr>
      <vt:lpstr>COMPROBANTE Nº3</vt:lpstr>
      <vt:lpstr>HOJA DE TRABAJO</vt:lpstr>
      <vt:lpstr>ESTADOS FINANCIEROS </vt:lpstr>
      <vt:lpstr>NOTAS CONTABLES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ESTEFFANY</dc:creator>
  <cp:lastModifiedBy>HP</cp:lastModifiedBy>
  <dcterms:created xsi:type="dcterms:W3CDTF">2021-10-06T05:18:54Z</dcterms:created>
  <dcterms:modified xsi:type="dcterms:W3CDTF">2021-11-30T23:29:53Z</dcterms:modified>
</cp:coreProperties>
</file>