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\Desktop\RECONSTRUCCION BANCA\Archivos Investigacion\Evidencias para RI 15 de Condicion 5\"/>
    </mc:Choice>
  </mc:AlternateContent>
  <bookViews>
    <workbookView xWindow="0" yWindow="0" windowWidth="20490" windowHeight="7155"/>
  </bookViews>
  <sheets>
    <sheet name="PLANIFICACION ACTUALIZAD" sheetId="8" r:id="rId1"/>
    <sheet name="Hoja1 (2)" sheetId="2" state="hidden" r:id="rId2"/>
    <sheet name="Hoja1" sheetId="1" state="hidden" r:id="rId3"/>
    <sheet name="publicacion " sheetId="5" state="hidden" r:id="rId4"/>
  </sheets>
  <definedNames>
    <definedName name="_xlnm.Print_Area" localSheetId="2">Hoja1!$A$1:$J$42</definedName>
    <definedName name="_xlnm.Print_Area" localSheetId="1">'Hoja1 (2)'!$A$1:$J$34</definedName>
    <definedName name="_xlnm.Print_Area" localSheetId="0">'PLANIFICACION ACTUALIZAD'!$A$3:$I$21</definedName>
    <definedName name="_xlnm.Print_Area" localSheetId="3">'publicacion '!$A$1:$I$49</definedName>
    <definedName name="_xlnm.Print_Titles" localSheetId="2">Hoja1!$1:$3</definedName>
    <definedName name="_xlnm.Print_Titles" localSheetId="1">'Hoja1 (2)'!$1:$3</definedName>
    <definedName name="_xlnm.Print_Titles" localSheetId="0">'PLANIFICACION ACTUALIZAD'!$3:$5</definedName>
    <definedName name="_xlnm.Print_Titles" localSheetId="3">'publicacion 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8" l="1"/>
  <c r="I15" i="8"/>
  <c r="F12" i="8"/>
  <c r="I12" i="8" s="1"/>
  <c r="I11" i="8"/>
  <c r="I10" i="8"/>
  <c r="I9" i="8"/>
  <c r="I8" i="8"/>
  <c r="I7" i="8"/>
  <c r="E6" i="8"/>
  <c r="I6" i="8" s="1"/>
  <c r="I49" i="5" l="1"/>
  <c r="E55" i="5" l="1"/>
  <c r="F53" i="5"/>
  <c r="E53" i="5"/>
  <c r="I48" i="5"/>
  <c r="I46" i="5"/>
  <c r="I45" i="5"/>
  <c r="F42" i="5"/>
  <c r="I42" i="5" s="1"/>
  <c r="F41" i="5"/>
  <c r="I41" i="5" s="1"/>
  <c r="F40" i="5"/>
  <c r="I38" i="5"/>
  <c r="I37" i="5"/>
  <c r="I36" i="5"/>
  <c r="I35" i="5"/>
  <c r="I34" i="5"/>
  <c r="I33" i="5"/>
  <c r="I32" i="5"/>
  <c r="I31" i="5"/>
  <c r="I30" i="5"/>
  <c r="I29" i="5"/>
  <c r="I28" i="5"/>
  <c r="I25" i="5"/>
  <c r="I24" i="5"/>
  <c r="I22" i="5"/>
  <c r="F11" i="5"/>
  <c r="E11" i="5"/>
  <c r="I10" i="5"/>
  <c r="I9" i="5"/>
  <c r="I8" i="5"/>
  <c r="I7" i="5"/>
  <c r="I6" i="5"/>
  <c r="I5" i="5"/>
  <c r="D54" i="5" l="1"/>
  <c r="H11" i="5"/>
  <c r="I40" i="5"/>
  <c r="J35" i="1" l="1"/>
  <c r="J34" i="1"/>
  <c r="F42" i="1" l="1"/>
  <c r="G33" i="2"/>
  <c r="J33" i="2" s="1"/>
  <c r="G32" i="2"/>
  <c r="J32" i="2" s="1"/>
  <c r="J31" i="2"/>
  <c r="J29" i="2"/>
  <c r="J28" i="2"/>
  <c r="J27" i="2"/>
  <c r="J26" i="2"/>
  <c r="J25" i="2"/>
  <c r="J23" i="2"/>
  <c r="J21" i="2"/>
  <c r="J19" i="2"/>
  <c r="G10" i="2"/>
  <c r="F10" i="2"/>
  <c r="I10" i="2" s="1"/>
  <c r="J9" i="2"/>
  <c r="J8" i="2"/>
  <c r="J7" i="2"/>
  <c r="J6" i="2"/>
  <c r="J5" i="2"/>
  <c r="J4" i="2"/>
  <c r="J41" i="1" l="1"/>
  <c r="I41" i="1"/>
  <c r="G40" i="1"/>
  <c r="F40" i="1"/>
  <c r="E41" i="1"/>
  <c r="G33" i="1"/>
  <c r="J33" i="1" s="1"/>
  <c r="G32" i="1"/>
  <c r="J32" i="1"/>
  <c r="J4" i="1"/>
  <c r="J31" i="1"/>
  <c r="J29" i="1"/>
  <c r="J25" i="1"/>
  <c r="J21" i="1"/>
  <c r="J19" i="1"/>
  <c r="J5" i="1"/>
  <c r="J6" i="1"/>
  <c r="J7" i="1"/>
  <c r="J8" i="1"/>
  <c r="J9" i="1"/>
  <c r="G10" i="1"/>
  <c r="F10" i="1"/>
  <c r="J26" i="1"/>
  <c r="J27" i="1"/>
  <c r="J28" i="1"/>
  <c r="J23" i="1"/>
  <c r="I10" i="1" l="1"/>
</calcChain>
</file>

<file path=xl/comments1.xml><?xml version="1.0" encoding="utf-8"?>
<comments xmlns="http://schemas.openxmlformats.org/spreadsheetml/2006/main">
  <authors>
    <author>User</author>
    <author>UTS</author>
  </authors>
  <commentList>
    <comment ref="G2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Para iniciar este proyecto solo se encuentra incorporado al presupuesto un valor$403.865.157.</t>
        </r>
      </text>
    </comment>
    <comment ref="F29" authorId="1" shapeId="0">
      <text>
        <r>
          <rPr>
            <b/>
            <sz val="9"/>
            <color indexed="81"/>
            <rFont val="Tahoma"/>
            <family val="2"/>
          </rPr>
          <t>UTS:</t>
        </r>
        <r>
          <rPr>
            <sz val="9"/>
            <color indexed="81"/>
            <rFont val="Tahoma"/>
            <family val="2"/>
          </rPr>
          <t xml:space="preserve">
CORRESPONDE A LA INSTALACION DEL ASCENSOR</t>
        </r>
      </text>
    </comment>
    <comment ref="G30" authorId="1" shapeId="0">
      <text>
        <r>
          <rPr>
            <b/>
            <sz val="9"/>
            <color indexed="81"/>
            <rFont val="Tahoma"/>
            <family val="2"/>
          </rPr>
          <t>UTS:</t>
        </r>
        <r>
          <rPr>
            <sz val="9"/>
            <color indexed="81"/>
            <rFont val="Tahoma"/>
            <family val="2"/>
          </rPr>
          <t xml:space="preserve">
COMPRA DEL ASCENSOR</t>
        </r>
      </text>
    </comment>
    <comment ref="G31" authorId="1" shapeId="0">
      <text>
        <r>
          <rPr>
            <b/>
            <sz val="9"/>
            <color indexed="81"/>
            <rFont val="Tahoma"/>
            <family val="2"/>
          </rPr>
          <t>UTS:</t>
        </r>
        <r>
          <rPr>
            <sz val="9"/>
            <color indexed="81"/>
            <rFont val="Tahoma"/>
            <family val="2"/>
          </rPr>
          <t xml:space="preserve">
SEGÚN PRIORIDADES QUE ENVIE INFRAESTRUCTURA</t>
        </r>
      </text>
    </comment>
  </commentList>
</comments>
</file>

<file path=xl/comments2.xml><?xml version="1.0" encoding="utf-8"?>
<comments xmlns="http://schemas.openxmlformats.org/spreadsheetml/2006/main">
  <authors>
    <author>User</author>
    <author>UTS</author>
  </authors>
  <commentList>
    <comment ref="G2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Para iniciar este proyecto solo se encuentra incorporado al presupuesto un valor$403.865.157.</t>
        </r>
      </text>
    </comment>
    <comment ref="F29" authorId="1" shapeId="0">
      <text>
        <r>
          <rPr>
            <b/>
            <sz val="9"/>
            <color indexed="81"/>
            <rFont val="Tahoma"/>
            <family val="2"/>
          </rPr>
          <t>UTS:</t>
        </r>
        <r>
          <rPr>
            <sz val="9"/>
            <color indexed="81"/>
            <rFont val="Tahoma"/>
            <family val="2"/>
          </rPr>
          <t xml:space="preserve">
CORRESPONDE A LA INSTALACION DEL ASCENSOR</t>
        </r>
      </text>
    </comment>
    <comment ref="G30" authorId="1" shapeId="0">
      <text>
        <r>
          <rPr>
            <b/>
            <sz val="9"/>
            <color indexed="81"/>
            <rFont val="Tahoma"/>
            <family val="2"/>
          </rPr>
          <t>UTS:</t>
        </r>
        <r>
          <rPr>
            <sz val="9"/>
            <color indexed="81"/>
            <rFont val="Tahoma"/>
            <family val="2"/>
          </rPr>
          <t xml:space="preserve">
COMPRA DEL ASCENSOR</t>
        </r>
      </text>
    </comment>
    <comment ref="G31" authorId="1" shapeId="0">
      <text>
        <r>
          <rPr>
            <b/>
            <sz val="9"/>
            <color indexed="81"/>
            <rFont val="Tahoma"/>
            <family val="2"/>
          </rPr>
          <t>UTS:</t>
        </r>
        <r>
          <rPr>
            <sz val="9"/>
            <color indexed="81"/>
            <rFont val="Tahoma"/>
            <family val="2"/>
          </rPr>
          <t xml:space="preserve">
SEGÚN PRIORIDADES QUE ENVIE INFRAESTRUCTURA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Incluyen losporyectos de CUBIERTAS Y CAFETERIA VIP.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VALOR DE LOS PROYECTOS MISIONALES Y DE DOCENCIA</t>
        </r>
      </text>
    </comment>
    <comment ref="I4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PROYECTOS DE CUBIERTAS Y LABORATORIO DE QUIMICA</t>
        </r>
      </text>
    </comment>
    <comment ref="J4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VALOR COMPLEMENTARIO AL PROYECTO DE DOTACION DE EQUIPOS FCNI</t>
        </r>
      </text>
    </comment>
    <comment ref="D44" authorId="1" shapeId="0">
      <text>
        <r>
          <rPr>
            <b/>
            <sz val="9"/>
            <color indexed="81"/>
            <rFont val="Tahoma"/>
            <family val="2"/>
          </rPr>
          <t>UTS:
INFRAESTRUCTURA FISICA$328.841352
EQUIPOS$368.592.338.
DOTACION BIBLIOTECA :200.000.000</t>
        </r>
      </text>
    </comment>
  </commentList>
</comments>
</file>

<file path=xl/comments3.xml><?xml version="1.0" encoding="utf-8"?>
<comments xmlns="http://schemas.openxmlformats.org/spreadsheetml/2006/main">
  <authors>
    <author>User</author>
    <author>Home</author>
  </authors>
  <commentList>
    <comment ref="F2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Para iniciar este proyecto solo se encuentra incorporado al presupuesto un valor$403.865.157.</t>
        </r>
      </text>
    </comment>
    <comment ref="F48" authorId="1" shapeId="0">
      <text>
        <r>
          <rPr>
            <b/>
            <sz val="9"/>
            <color indexed="81"/>
            <rFont val="Tahoma"/>
            <family val="2"/>
          </rPr>
          <t xml:space="preserve">Katherine:
</t>
        </r>
        <r>
          <rPr>
            <sz val="9"/>
            <color indexed="81"/>
            <rFont val="Tahoma"/>
            <family val="2"/>
          </rPr>
          <t>100 millones para pc de salas 
100 millones para áreas administrativas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VALOR DE LOS PROYECTOS MISIONALES, DE DOCENCIA Y EQUIPOS (CUBIERTAS, LABORATORIOS, LAB 420, CELDA FLEXIBLE</t>
        </r>
      </text>
    </comment>
  </commentList>
</comments>
</file>

<file path=xl/sharedStrings.xml><?xml version="1.0" encoding="utf-8"?>
<sst xmlns="http://schemas.openxmlformats.org/spreadsheetml/2006/main" count="358" uniqueCount="154">
  <si>
    <t xml:space="preserve">NUMERO </t>
  </si>
  <si>
    <t>RESULTADO  PROYECTO</t>
  </si>
  <si>
    <t>VALOR</t>
  </si>
  <si>
    <t>ESTADO ACTUAL</t>
  </si>
  <si>
    <t>CREACIÓN DEL CENTRO DE ACOMPAÑAMIENTO INTEGRAL AL ESTUDIANTE DE LAS UNIDADES TECNOLÓGICAS DE SANTANDER</t>
  </si>
  <si>
    <t>IMPLEMENTACION DE ACCIONES  PARA LA PERMANENCIA Y GRADUACION OPORTUNA PARA LOS ESTUDIANTES DE LAS UTS</t>
  </si>
  <si>
    <t xml:space="preserve">FORTALECIMIENTO DE LA CULTURA INVESTIGATIVA EN LAS UTS A TRAVÉS DE LA IMPLEMENTACION DE LABORATORIOS PARA LA FCNI, QUE PROMUEVAN LA PARTICIPACION DE DOCENTES Y ESTUDIANTES MEDIANTE ACTIVIDADES DESARROLLADAS POR LOS SEMILLEROS Y GRUPOS DE INVESTIGACION </t>
  </si>
  <si>
    <t>FORTALECIMIENTO DE LOS RECURSOS EDUCATIVOS PARA EL APRENDIZAJE EN INGLES DIRIGIDO A LA COMUNIDAD EDUCATIVA DE LAS UNIDADES TECNOLÓGICAS DE SANTANDER</t>
  </si>
  <si>
    <t>ADECUACIÓN Y EQUIPAMIENTO DE LA AULA MAGISTRAL Y DE TELECONFERENCIA CON AFORO PARA AUDIENCIA PRESENCIAL PARA LAS UTS</t>
  </si>
  <si>
    <t>MEJORAMIENTO DE LAS FUNCIONES DE COMUNICACIÓN Y SEGUIMIENTO EN LA PLATAFORMA PARA LA GESTIÓN DEL APRENDIZAJE EN LÍNEA DE LAS UTS</t>
  </si>
  <si>
    <t xml:space="preserve">1. Aumentar la cobertura de estudiantes beneficiarios con tutorías.
2. Aumentar la cobertura e impacto del número de docentes tutores.
3. Diseñar  Objetos virtuales de aprendizaje (OVAS).
4. Promover la participación y el aporte del núcleo familiar en el acompañamiento, la formación y la construcción de proyecto académico del estudiante, para la culminación efectiva de su plan de estudios, a partir de la sensibilización a la familia frente a la función que ejerce como parte fundamental de la red de apoyo psicosocial del estudiante.
5. Fortalecer los programas de atención y prevención en salud integral (estilo de vida saludable, sin droga, sin alcohol, actividad física y alimentación sana) para la comunidad universitaria; estudiantes, docentes, administrativos y padres de familias.
6. Realizar talleres o encuentros de socialización de la cultura de la promoción en torno a la permanencia y graduación oportuna en los diferentes miembros de la comunidad académica, como  directivos, docentes, administrativos, estudiantes y familias.
7. Diseñar e implementar cursos masivos abiertos (MOOC). Sobre matemáticas básicas y procesos de lectura y escritura y métodos de estudio,  en especial para las sedes de las UTS.
</t>
  </si>
  <si>
    <t xml:space="preserve">Dotación tecnológica de siete laboratorios,  con los equipos necesarios y en funcionamiento para el fortalecimiento de la docencia, investigación y extensión de los  programas  de la FCNI, así como de los semilleros y grupos de investigación de las UTS.                                                           </t>
  </si>
  <si>
    <t xml:space="preserve">Sala de idiomas con adecuación física , dotación de recursos didácticos y tecnológicos al servicio de la comunidad estudiantil, </t>
  </si>
  <si>
    <t xml:space="preserve">Aula Magistral con infraestructura física y dotada tecnológicamente para una capacidad de 50 personas </t>
  </si>
  <si>
    <t>Adecuación y dotación tecnológica de un espacio físico en el sótano del edificio a para la creación del centro de estudios</t>
  </si>
  <si>
    <t>1. Mejorar la comunicación asíncrona entre tutor-estudiante y estudiante-estudiante, de tal forma que se pueda realizar trazabilidad a los mensajes de forma eficiente.  2.Crear grupos y compartir información mediante la transferencia de cualquier tipo de archivo en la comunicación síncrona. 3. Trabajar colaborativamente mediante la incorporación de software que soporte este tipo de trabajo (gropware).</t>
  </si>
  <si>
    <t>53-2016</t>
  </si>
  <si>
    <t>En formulación</t>
  </si>
  <si>
    <t>06 2016</t>
  </si>
  <si>
    <t>14 2016</t>
  </si>
  <si>
    <t>04 2016</t>
  </si>
  <si>
    <t>05 2016</t>
  </si>
  <si>
    <t>02 2016</t>
  </si>
  <si>
    <t>NOMBRE DEL PROYECTO</t>
  </si>
  <si>
    <t xml:space="preserve">En ejecución 
Pendientes actividades por contratar 
• Monitores 
• Socialización de la cultura de la promoción en torno a la permanencia y graduación oportuna 
• Tramite contractual de actividades con padres de familia 
</t>
  </si>
  <si>
    <t xml:space="preserve">En ejecución 
• Proyecto formulado con fichas técnicas 
• Actividad en estudios de mercados 
</t>
  </si>
  <si>
    <t>INVERSION RECURSOS 2017</t>
  </si>
  <si>
    <t>FUENTE DE FINCIACION</t>
  </si>
  <si>
    <t>PROYECTO</t>
  </si>
  <si>
    <t>CREE 2016</t>
  </si>
  <si>
    <t xml:space="preserve"> ADECUACION Y MEJORAMIENTO DE LAS CUBIERTAS Y LAS INSTALACIONES DE AGUAS LLUVIAS DEL EDIFICIO A Y COLISEO DE LAS UTS SEDE BUCARAMANGA </t>
  </si>
  <si>
    <t>08 2016</t>
  </si>
  <si>
    <t>cubiertas implementadas del edificio A y coliseo</t>
  </si>
  <si>
    <t xml:space="preserve">PROUIS </t>
  </si>
  <si>
    <t>FISICA(INFRAESTRUC)</t>
  </si>
  <si>
    <t>TECNOLOGICA(EQUIP)</t>
  </si>
  <si>
    <t>ORDENANZA</t>
  </si>
  <si>
    <t>TOTAL</t>
  </si>
  <si>
    <t xml:space="preserve"> ADECUACIÓN Y DOTACIÓN DEL SALÓN  420 DEL EDIFICIO A COMO LABORATORIO PARA EL ÁREA DE QUÍMICA EN LOS PROGRAMAS DE TECNOLOGÍA EN PETRÓLEO Y GAS EN SUPERFICIE Y DE TECNOLOGÍA EN RECURSOS AMBIENTALES</t>
  </si>
  <si>
    <t>10 2016</t>
  </si>
  <si>
    <t>dotacion del salon 402 laboratorio de Quimica</t>
  </si>
  <si>
    <t>11 2016</t>
  </si>
  <si>
    <t>dotacion de los laboratorios de la FCNI</t>
  </si>
  <si>
    <t xml:space="preserve">ADQUISICIÓN DE EQUIPOS PARA PRÁCTICAS EN LOS DIFERENTES PROGRAMAS DE LAS FACULTAD DE CIENCIAS NATURALES E INGENIERIAS Y DEL PROGRAMA AGROINDUSTRIAL </t>
  </si>
  <si>
    <t>DOTACIÓN DE AIRES ACONDICIONADOS PARA LAS DIFERENTES DEPENDENCIAS</t>
  </si>
  <si>
    <t xml:space="preserve">aires acondiconados instalados en las oficinas </t>
  </si>
  <si>
    <t>FORTALECIMIENTO DE CIENCIAS APLICADAS AL DEPORTE</t>
  </si>
  <si>
    <t>dotacion de laboratorio de deportes</t>
  </si>
  <si>
    <t>MEJORAMIENTO DE LA INFRAESTRUCTURA DE LOS LABORATORIOS DE LA FCNI</t>
  </si>
  <si>
    <t>adecuacion de los laboratorios de FCNI</t>
  </si>
  <si>
    <t>FISICA (INF)</t>
  </si>
  <si>
    <t>TEGNOLOGICA (EQ)</t>
  </si>
  <si>
    <t>TOTAL CREE</t>
  </si>
  <si>
    <t xml:space="preserve">MEJORAMIENTO DE LAS INSTALACIONES DEL EDIFICIO A MEDIANTE LA INSTALACIÓN DE UN ASCENSOR  </t>
  </si>
  <si>
    <t>adecuacion Y dotacion de ascensor en el edificio A</t>
  </si>
  <si>
    <t>RP</t>
  </si>
  <si>
    <t>POR INCORPORAR</t>
  </si>
  <si>
    <t>PRO UIS  2017</t>
  </si>
  <si>
    <t>PROUIS (EQ)</t>
  </si>
  <si>
    <t>PROUIS (FIS)</t>
  </si>
  <si>
    <t>APOYO PARA EL FORTALECIMIENTO DE LA CALIDAD Y EL SERVICIO EDUCATIVO DE LAS UNIDADES TECNOLÓGICAS DE SANTANDER 2016 - 2019</t>
  </si>
  <si>
    <t>Pago de docentes 60%</t>
  </si>
  <si>
    <t>Pago de docentes misionales 20%</t>
  </si>
  <si>
    <t>APOYO PARA EL FORTALECIMIENTO DE LOS PROCESOS MISIONALES  DE LAS UNIDADES TECNOLOGICAS DE SANTANDER PARA EL ASEGURAMIENTO DE LA ACREDITACIÓN EN ALTA CALIDAD 2016-2019</t>
  </si>
  <si>
    <t>RECURSOS PROPIOS</t>
  </si>
  <si>
    <t>OTRAS FUENTES DE RECURSO</t>
  </si>
  <si>
    <t xml:space="preserve">ORDENANZA </t>
  </si>
  <si>
    <t>VALOR PRESUPUESTADO 2017</t>
  </si>
  <si>
    <t>VALOR INCORPORADO</t>
  </si>
  <si>
    <t>TECNOLOGICA (EQ)</t>
  </si>
  <si>
    <t xml:space="preserve"> ORDENANZA 2017</t>
  </si>
  <si>
    <t xml:space="preserve">Nota: Por Recursos Propios está pendiente planificar para la vigencia 2017   $897.433.690
</t>
  </si>
  <si>
    <t>CAFETERIA VIP</t>
  </si>
  <si>
    <t>ESPACIOS PARA LA CONVIVENCIA(VIP)</t>
  </si>
  <si>
    <t>PROUIS (FISICA)</t>
  </si>
  <si>
    <t>FORTALECIMIENTO DE LOS LABORATORIOS DE LA FCSE</t>
  </si>
  <si>
    <t>dotacion de elementos de practica para los laboratorios de sede principal</t>
  </si>
  <si>
    <t>DOTACION DE EQUIPOS TECNOLÓGICOS PARA LAS UTS</t>
  </si>
  <si>
    <t xml:space="preserve">Adquisición de equipos para la emisora.
</t>
  </si>
  <si>
    <t>FORTALECIMIENTO DE LA CULTURA INVESTIGATIVA A TRAVÉS DEL APOYO A SEMILLEROS, JÓVENES INVESTIGADORES Y FOMENTO A LA PROTECCIÓN DE INVENCIONES – VIGENCIA 2017</t>
  </si>
  <si>
    <t>APOYO PARA EL RECONOCIMIENTO E INCENTIVO DE LA PRODUCCIÓN CIENTÍFICA DE LAS UNIDADES TECNOLÓGICAS DE SANTANDER – VIGENCIA 2017</t>
  </si>
  <si>
    <t>INVESTIGACIONES</t>
  </si>
  <si>
    <t>03-2017 FORTALECIMIENTO DE LA CULTURA INVESTIGATIVA A TRAVÉS DEL APOYO A SEMILLEROS, JÓVENES INVESTIGADORES Y FOMENTO A LA PROTECCIÓN DE INVENCIONES – VIGENCIA 2017</t>
  </si>
  <si>
    <t>ACCIONES PARA EL FORTALECIMIENTO DE LA INVESTIGACIÓN FORMATIVA E INVESTIGACIÓN EN SENTIDO ESTRICTO EN LA COMUNIDAD ACADÉMICA DE LAS UTS.</t>
  </si>
  <si>
    <t>RECURSOS PROPIOS
INVESTIGACIONES</t>
  </si>
  <si>
    <t xml:space="preserve">TRANSFORMACIÓN Y FORTALECIMIENTO DE LA CULTURA DE CALIDAD  ACADÉMICA E INVESTIGATIVA A TRAVÉS DE PLANES, PROGRAMAS Y PROYECTOS ESTRATÉGICOS, PROSPECTIVOS Y/O ACADÉMICOS E INVESTIGATIVOS, EN EL CONTEXTO DE LA COMUNIDAD ACADÉMICA DE LAS UTS. 2017   </t>
  </si>
  <si>
    <t>dotacion del salon 420 laboratorio de Quimica</t>
  </si>
  <si>
    <t>ADQUISICION DE UNA CELDA INTEGRADA DE MANUFACTURA PARA LOS ESTUDIANTES DE LOS DIFERENTES PROGRAMAS DE LAS LAS UTS</t>
  </si>
  <si>
    <t>ADQUISICION DE EQUIPOS E IMPLEMENTOS DEPORTIVOS PARA EL FORTALECIMIENTO DEL BIENESTAR INSTITUCIONAL DE LAS UTS.</t>
  </si>
  <si>
    <t xml:space="preserve">FORTALECIMIENTO DE LOS LABORATORIOS DE LA FCSE, MEDIANTE LA ADQUISICIÓN DE EQUIPOS </t>
  </si>
  <si>
    <t xml:space="preserve">RECURSOS PROPIOS
</t>
  </si>
  <si>
    <t>Adquisición de una celda flexible de manufactura</t>
  </si>
  <si>
    <t xml:space="preserve">aires acondicionados instalados en las oficinas </t>
  </si>
  <si>
    <t>RECURSOS CREE -  PLAN DE FOMENTO A LA CALIDAD</t>
  </si>
  <si>
    <t xml:space="preserve"> IMPLEMENTACION DE ESTRATEGIAS DE TECNIFICACIÓN DEL PROCESO DE BENEFICIO DEL CACAO SECO DE LOS PRODUCTORES DE SANTANDER</t>
  </si>
  <si>
    <t xml:space="preserve">ESTRATEGIA PARA LA INNOVACIÓN EN EL PROCESO DE GENERACIÓN DE CLONES DE CACAO RESISTENTES AL HONGO MONILIA QUE PERMITA INCREMENTAR LA PRODUCTIVIDAD DEL SECTOR EN SANTANDER, COLOMBIA. </t>
  </si>
  <si>
    <t>DOTACION DE EQUIPOS TECNOLOGICOS PARA EL  FORTALECIMIENTO  DE LAS AREAS ADMINISTRATIVAS Y ACADEMICAS DE LAS UNIDADES TECNOLOGICAS DE SANTANDER</t>
  </si>
  <si>
    <t>Adquisición de computadores para salas de informática y áreas administrativas
Adquisición de equipos para la emisora.
Adquisición de UPS, Scanner, radios,entre otros.</t>
  </si>
  <si>
    <t>03 2016</t>
  </si>
  <si>
    <t xml:space="preserve">Antiplagio </t>
  </si>
  <si>
    <t>FORTALECIMIENTO DE LA CULTURA INVESTIGATIVA A TRAVÉS DEL APOYO A SEMILLEROS, JÓVENES INVESTIGADORES Y ACTIVIDADES PARA LA DIVULGACIÓN DE PRODUCCIÓN CIENTÍFICA DE LAS UNIDADES TECNOLÓGICAS DE SANTANDER</t>
  </si>
  <si>
    <t>INSTRUMENTOS TÉCNICOS, PEDAGÓGICOS Y METODOLÓGICOS PARA EL FORTALECIMIENTO DE LA ACADEMIA A PARTIR DE LOS PLANES ESTRATÉGICOS PROSPECTIVOS DE SEIS PROGRAMAS ACADÉMICOS, PLAN DE INVESTIGACIÓN DESARROLLO TECNOLÓGICO E INNOVACIÓN Y COMPONENTES ESTRUCTURALES DEL MODELO DE AUTOEVALUACIÓN INSTITUCIONAL – MAE, DE LAS UTS, VIGENCIA 2017</t>
  </si>
  <si>
    <t xml:space="preserve">TRANSICION DEL SISTEMA DE GESTION DE CALIDAD DE LAS UNIDADES TECNOLÓGICAS DE SANTANDER A LA NORMA TECNICA DE CALIDAD ISO 9001:2015.
</t>
  </si>
  <si>
    <t xml:space="preserve"> CREACION DEL LABORATORIO - CENTRO DE ALTO RENDIMIENTO PARA EL DESARROLLO DEL COMPONENTE PRACTICO DEL PROGRAMA ACTIVIDAD FISICA Y DEPORTE DE LAS UNIDADES TECNOLOGICAS DE SANTANDER</t>
  </si>
  <si>
    <t xml:space="preserve">Aula Magistral con infraestructura física y dotada tecnológicamente </t>
  </si>
  <si>
    <t>Adquisición de equipos y software para la implementacion del Centro de Alto Rendimiento</t>
  </si>
  <si>
    <t>RECURSOS CREE 2017</t>
  </si>
  <si>
    <t>Incentivar la producción científica de los docentes y comunidad académica que apoye los procesos de planeación, ejecución y evaluación de acciones de los ejes misionales, a través de estímulos económicos, con miras a aumentar la cantidad y calidad de producción científica de la institución.</t>
  </si>
  <si>
    <t xml:space="preserve">INVESTIGACIONES </t>
  </si>
  <si>
    <t>ORDENANZA/PROPIOS</t>
  </si>
  <si>
    <t>TECNOLOGICA (EQUIP)</t>
  </si>
  <si>
    <t>FUENTE DE FINANCIACION</t>
  </si>
  <si>
    <t>ACCIONES PARA EL FORTALECIMIENTO DE LA GESTIÓN INVESTIGATIVA EN LA COMUNIDAD ACADÉMICA DE LAS UTS 2019.</t>
  </si>
  <si>
    <t xml:space="preserve">Fortalecer el acompañamiento a la gestión en investigación en sentido estricto y a la investigación formativa en las UTS para promover la cultura investigativa y la producción científica institucional. </t>
  </si>
  <si>
    <t>FORTALECIMIENTO DE LA GESTIÓN Y CULTURA INVESTIGATIVA A TRAVÉS DEL APOYO A LOS SEMILLEROS DE INVESTIGACIÓN, JÓVENES INVESTIGADORES, EVENTO SEMILLA EXPO Y PRODUCCIÓN CIENTÍFICA (DIVULGACIÓN Y PROTECCIÓN DE INVENCIONES)  - VIGENCIA 2019.</t>
  </si>
  <si>
    <t>Desarrollar actividades que promuevan el desarrollo y sostenimiento de una cultura investigativa en las Unidades Tecnológicas de Santander, mediante la implementación de estrategias que involucren a estudiantes y docentes.</t>
  </si>
  <si>
    <t>APOYO PARA EL RECONOCIMIENTO E INCENTIVO DE LA PRODUCCIÓN CIENTÍFICA DE LAS UNIDADES TECNOLÓGICAS DE SANTANDER – VIGENCIA 2019</t>
  </si>
  <si>
    <t>Renovación de la licencia del software para la protección y divulgación de invenciones y de originalidad mediante la renovación de la misma herramienta TURNITIN, que permita a los docentes la revisión de los trabajos de grado de los estudiantes y sirva de apoyo al trabajo de los semilleros y grupos de investigación, para la revisión de los contenidos producidos.</t>
  </si>
  <si>
    <t xml:space="preserve">FORTALECIMIENTO DE LOS LABORATORIOS DE LA FACULTAD DE CIENCIAS SOCIOECONOMICAS Y EMPRESARIALES </t>
  </si>
  <si>
    <r>
      <rPr>
        <b/>
        <u/>
        <sz val="12"/>
        <color theme="1"/>
        <rFont val="Calibri"/>
        <family val="2"/>
        <scheme val="minor"/>
      </rPr>
      <t xml:space="preserve">Registro calificado programas academicos: </t>
    </r>
    <r>
      <rPr>
        <sz val="12"/>
        <color theme="1"/>
        <rFont val="Calibri"/>
        <family val="2"/>
        <scheme val="minor"/>
      </rPr>
      <t>ESTRATEGIAS EDUCATIVAS PARA FORTALECER LA ARTICULACIÓN LA INVESTIGACIÓN CON EL CURRÍCULO EN LOS PROGRAMAS ACADÉMICOS DE LAS UNIDADES TECNOLÓGICAS DE SANTANDER ***</t>
    </r>
  </si>
  <si>
    <t xml:space="preserve">Desarrollar estrategias educativas, apoyadas en la ciencia, la tecnología y la innovación, con propósito de fortalecer la articulación de la investigación con el currículo en diferentes programas los programas académicos de las Unidades Tecnológicas de Santander.
6 programas de la FCNI y 3 programas de la FCSE </t>
  </si>
  <si>
    <t xml:space="preserve">PROUIS TECNOLOGICA </t>
  </si>
  <si>
    <t xml:space="preserve">PROPIOS DOCENCIA </t>
  </si>
  <si>
    <t>TRANSFERENCIA DEPARTAMENTAL
SMMLV</t>
  </si>
  <si>
    <t>APOYO PARA EL FORTALECIMIENTO DE LOS PROCESOS MISIONALES DE LAS UNIDADES TECNOLOGICAS DE SANTANDER PARA EL ASEGURAMIENTO DE LA ACREDITACIÓN EN ALTA CALIDAD  2016-2019"</t>
  </si>
  <si>
    <t>Condición 15 - Adquisición de equipos para fortalecer el componente práctico de los programas académicos( Contabilidad Financiera,Modas, Turismo Sostenible, Banca y Finanzas, Mercadeo y Gestión Comercial, Gestión Empresarial, Gestión Agroindustrial, Deportiva, Administración de Empresas, actividad Física y Deporte, profesional en Diseño de Moda, Profesional en Marketing y Negocios Internacionales, Contaduría Pública)</t>
  </si>
  <si>
    <t xml:space="preserve">Pago de docentes de procesos misionales  20% ordenanza </t>
  </si>
  <si>
    <t>DOTACION BIBLIOTECA 0536030206</t>
  </si>
  <si>
    <t xml:space="preserve">ADQUISICION DE LIBROS Y BASES DE DATOS PARA FORTALECER EL COMPONENTE INVESTIGATIVO DE LOS PROGRAMAS ACADEMICOS LAS UTS </t>
  </si>
  <si>
    <t>ADQUISICION DE ELEMENTOS PARA FORTALECER LOS LABORATORIOS DE LA FCNI Y EL LABORATORIO DE MODAS DE LA FCSE</t>
  </si>
  <si>
    <t xml:space="preserve">* PROPIOS  053607
* PROPIOS TECNO 0536030202
* PROUIS TECNOLOGICA 
 </t>
  </si>
  <si>
    <t>$ 100.000.000
$ 92.352.000
30.648.000</t>
  </si>
  <si>
    <t xml:space="preserve">INVEST. DESARROLLO TECNOLOGICO E INNOVACION </t>
  </si>
  <si>
    <t xml:space="preserve">FORTALECIMIENTO DE LA CULTURA INVESTIGATIVA </t>
  </si>
  <si>
    <t>FONDO PARA PCC INTELECTUAL DOCENTE</t>
  </si>
  <si>
    <t xml:space="preserve">DOCENCIA </t>
  </si>
  <si>
    <t>PLANIFICACION DE LA INVERSION VIGENCIA 2019</t>
  </si>
  <si>
    <t xml:space="preserve">Adquisición de elementos y/o materiales necesarios para fortalecer los laboratorios </t>
  </si>
  <si>
    <t>PRODUCTOS INVESTIGATIVOS</t>
  </si>
  <si>
    <t xml:space="preserve">Productos investigativos </t>
  </si>
  <si>
    <t>Elaborado por: Katherine Gáfaro G. - Oficina de Planeación</t>
  </si>
  <si>
    <t xml:space="preserve">Revisado por: Rosmira Bohorquez Pedraza - Jefe Oficina de Planeación </t>
  </si>
  <si>
    <t xml:space="preserve">Enero de 2019 </t>
  </si>
  <si>
    <t>ADQUISICION DE EQUIPOS ESPECIALIZADOS PARA LA FCNI - GOBERNACION</t>
  </si>
  <si>
    <t xml:space="preserve">Adquisición De:
*equipos especializados de laboratorio computacional.
*banda transportadora
*Impresora 3D
</t>
  </si>
  <si>
    <t xml:space="preserve">ORDENANZA
PROPIOS/ESPECIE </t>
  </si>
  <si>
    <t>1.324.985.600
13.249.856</t>
  </si>
  <si>
    <t xml:space="preserve">RENOVACIÓN DE SOFTWARE PARA LA PROTECCIÓN Y DIVULGACIÓN DE INVENCIONES Y DE ORIGINALIDAD- VIGENCIA 2019 </t>
  </si>
  <si>
    <t xml:space="preserve">FORTALECIMIENTO DE LA CULTURA INVESTIGATIVA
</t>
  </si>
  <si>
    <t>EQUIPAMENTO DEL LABORATORIO DE INGENIERIA INDUSTRIAL DE LA FACULTAD DE CIENCIAS NATURALES E INGENIERÍAS</t>
  </si>
  <si>
    <t>Condición 15 – Equipos especializados y software necesarios para la implementación del laboratorio de ingeniería  de producción industrial</t>
  </si>
  <si>
    <t xml:space="preserve">Adquisición de libros y bases de datos para fortalecer el componente investigativo:
$80.000.000 para bases de datos 
$100.000.000 para adquisición de libros
</t>
  </si>
  <si>
    <t xml:space="preserve">UNIDADES TECNOLÓGICAS  DE SANTANDER - OFICINA DE PLANEACIÓN. </t>
  </si>
  <si>
    <t>NOTA: Información suministrada por la Oficina de Planeación de las Uts.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</si>
</sst>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&quot;$&quot;\ * #,##0_-;\-&quot;$&quot;\ * #,##0_-;_-&quot;$&quot;\ * &quot;-&quot;_-;_-@_-"/>
    <numFmt numFmtId="41" formatCode="_-* #,##0_-;\-* #,##0_-;_-* &quot;-&quot;_-;_-@_-"/>
    <numFmt numFmtId="164" formatCode="&quot;$&quot;\ #,##0_);[Red]\(&quot;$&quot;\ #,##0\)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(&quot;$&quot;\ * #,##0_);_(&quot;$&quot;\ * \(#,##0\);_(&quot;$&quot;\ * &quot;-&quot;??_);_(@_)"/>
    <numFmt numFmtId="168" formatCode="_([$$-240A]\ * #,##0.00_);_([$$-240A]\ * \(#,##0.00\);_([$$-240A]\ * &quot;-&quot;??_);_(@_)"/>
    <numFmt numFmtId="169" formatCode="_([$$-240A]\ * #,##0_);_([$$-240A]\ * \(#,##0\);_([$$-240A]\ 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u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192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7" fontId="0" fillId="0" borderId="1" xfId="1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165" fontId="0" fillId="0" borderId="1" xfId="0" applyNumberFormat="1" applyFont="1" applyBorder="1" applyAlignment="1">
      <alignment vertical="center" wrapText="1"/>
    </xf>
    <xf numFmtId="167" fontId="0" fillId="0" borderId="1" xfId="0" applyNumberFormat="1" applyFont="1" applyBorder="1" applyAlignment="1">
      <alignment vertical="center" wrapText="1"/>
    </xf>
    <xf numFmtId="166" fontId="0" fillId="0" borderId="1" xfId="0" applyNumberFormat="1" applyFont="1" applyBorder="1" applyAlignment="1">
      <alignment vertical="center" wrapText="1"/>
    </xf>
    <xf numFmtId="166" fontId="0" fillId="0" borderId="1" xfId="0" applyNumberFormat="1" applyFont="1" applyBorder="1" applyAlignment="1">
      <alignment vertical="center"/>
    </xf>
    <xf numFmtId="167" fontId="0" fillId="0" borderId="1" xfId="0" applyNumberFormat="1" applyFont="1" applyBorder="1"/>
    <xf numFmtId="0" fontId="0" fillId="6" borderId="1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0" xfId="0" applyNumberFormat="1" applyFont="1" applyBorder="1" applyAlignment="1">
      <alignment vertical="center" wrapText="1"/>
    </xf>
    <xf numFmtId="167" fontId="0" fillId="0" borderId="0" xfId="0" applyNumberFormat="1" applyFont="1" applyBorder="1" applyAlignment="1">
      <alignment vertical="center" wrapText="1"/>
    </xf>
    <xf numFmtId="165" fontId="1" fillId="0" borderId="0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8" fontId="0" fillId="0" borderId="1" xfId="0" applyNumberFormat="1" applyFont="1" applyBorder="1" applyAlignment="1">
      <alignment vertical="center" wrapText="1"/>
    </xf>
    <xf numFmtId="168" fontId="0" fillId="0" borderId="1" xfId="0" applyNumberFormat="1" applyFont="1" applyBorder="1" applyAlignment="1">
      <alignment vertical="center"/>
    </xf>
    <xf numFmtId="168" fontId="0" fillId="0" borderId="1" xfId="0" applyNumberFormat="1" applyBorder="1" applyAlignment="1">
      <alignment vertical="center" wrapText="1"/>
    </xf>
    <xf numFmtId="168" fontId="0" fillId="0" borderId="1" xfId="0" applyNumberFormat="1" applyBorder="1" applyAlignment="1">
      <alignment vertical="center"/>
    </xf>
    <xf numFmtId="166" fontId="0" fillId="2" borderId="1" xfId="0" applyNumberFormat="1" applyFont="1" applyFill="1" applyBorder="1" applyAlignment="1">
      <alignment vertical="center"/>
    </xf>
    <xf numFmtId="166" fontId="5" fillId="2" borderId="1" xfId="0" applyNumberFormat="1" applyFont="1" applyFill="1" applyBorder="1" applyAlignment="1">
      <alignment vertical="center"/>
    </xf>
    <xf numFmtId="166" fontId="0" fillId="6" borderId="1" xfId="0" applyNumberFormat="1" applyFont="1" applyFill="1" applyBorder="1" applyAlignment="1">
      <alignment vertical="center" wrapText="1"/>
    </xf>
    <xf numFmtId="166" fontId="5" fillId="6" borderId="1" xfId="0" applyNumberFormat="1" applyFont="1" applyFill="1" applyBorder="1" applyAlignment="1">
      <alignment vertical="center"/>
    </xf>
    <xf numFmtId="166" fontId="0" fillId="6" borderId="1" xfId="0" applyNumberFormat="1" applyFont="1" applyFill="1" applyBorder="1" applyAlignment="1">
      <alignment vertical="center"/>
    </xf>
    <xf numFmtId="166" fontId="4" fillId="6" borderId="1" xfId="0" applyNumberFormat="1" applyFont="1" applyFill="1" applyBorder="1" applyAlignment="1">
      <alignment vertical="center"/>
    </xf>
    <xf numFmtId="167" fontId="0" fillId="0" borderId="1" xfId="0" applyNumberFormat="1" applyFont="1" applyBorder="1" applyAlignment="1">
      <alignment vertical="center"/>
    </xf>
    <xf numFmtId="166" fontId="8" fillId="0" borderId="0" xfId="1" applyFont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169" fontId="0" fillId="0" borderId="1" xfId="0" applyNumberFormat="1" applyBorder="1" applyAlignment="1">
      <alignment vertical="center" wrapText="1"/>
    </xf>
    <xf numFmtId="166" fontId="0" fillId="0" borderId="1" xfId="1" applyFont="1" applyBorder="1" applyAlignment="1">
      <alignment vertical="center"/>
    </xf>
    <xf numFmtId="167" fontId="0" fillId="0" borderId="1" xfId="1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 applyProtection="1">
      <alignment horizontal="justify" vertical="center" wrapText="1"/>
      <protection locked="0"/>
    </xf>
    <xf numFmtId="0" fontId="6" fillId="6" borderId="1" xfId="0" applyFont="1" applyFill="1" applyBorder="1" applyAlignment="1">
      <alignment horizontal="center" vertical="center"/>
    </xf>
    <xf numFmtId="41" fontId="0" fillId="0" borderId="1" xfId="1" applyNumberFormat="1" applyFont="1" applyBorder="1" applyAlignment="1">
      <alignment horizontal="center" vertical="center"/>
    </xf>
    <xf numFmtId="166" fontId="0" fillId="0" borderId="1" xfId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0" fillId="0" borderId="1" xfId="1" applyNumberFormat="1" applyFont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66" fontId="0" fillId="2" borderId="1" xfId="0" applyNumberFormat="1" applyFont="1" applyFill="1" applyBorder="1" applyAlignment="1">
      <alignment vertical="center" wrapText="1"/>
    </xf>
    <xf numFmtId="166" fontId="4" fillId="2" borderId="1" xfId="0" applyNumberFormat="1" applyFont="1" applyFill="1" applyBorder="1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8" fillId="8" borderId="1" xfId="0" applyFont="1" applyFill="1" applyBorder="1" applyAlignment="1">
      <alignment vertical="center" wrapText="1"/>
    </xf>
    <xf numFmtId="0" fontId="0" fillId="8" borderId="1" xfId="0" applyFill="1" applyBorder="1" applyAlignment="1">
      <alignment vertical="center"/>
    </xf>
    <xf numFmtId="0" fontId="0" fillId="8" borderId="1" xfId="0" applyFill="1" applyBorder="1" applyAlignment="1">
      <alignment vertical="center" wrapText="1"/>
    </xf>
    <xf numFmtId="168" fontId="0" fillId="8" borderId="1" xfId="0" applyNumberFormat="1" applyFill="1" applyBorder="1" applyAlignment="1">
      <alignment vertical="center" wrapText="1"/>
    </xf>
    <xf numFmtId="168" fontId="0" fillId="8" borderId="1" xfId="0" applyNumberFormat="1" applyFill="1" applyBorder="1" applyAlignment="1">
      <alignment vertical="center"/>
    </xf>
    <xf numFmtId="0" fontId="0" fillId="8" borderId="1" xfId="0" applyFont="1" applyFill="1" applyBorder="1" applyAlignment="1">
      <alignment horizontal="center" vertical="center"/>
    </xf>
    <xf numFmtId="166" fontId="0" fillId="8" borderId="1" xfId="1" applyFont="1" applyFill="1" applyBorder="1" applyAlignment="1">
      <alignment vertical="center" wrapText="1"/>
    </xf>
    <xf numFmtId="164" fontId="0" fillId="8" borderId="1" xfId="1" applyNumberFormat="1" applyFont="1" applyFill="1" applyBorder="1" applyAlignment="1">
      <alignment vertical="center" wrapText="1"/>
    </xf>
    <xf numFmtId="164" fontId="0" fillId="8" borderId="1" xfId="0" applyNumberFormat="1" applyFill="1" applyBorder="1" applyAlignment="1">
      <alignment vertical="center"/>
    </xf>
    <xf numFmtId="17" fontId="0" fillId="8" borderId="1" xfId="0" applyNumberFormat="1" applyFont="1" applyFill="1" applyBorder="1" applyAlignment="1">
      <alignment horizontal="center" vertical="center"/>
    </xf>
    <xf numFmtId="0" fontId="0" fillId="8" borderId="1" xfId="0" applyFont="1" applyFill="1" applyBorder="1" applyAlignment="1">
      <alignment vertical="center"/>
    </xf>
    <xf numFmtId="168" fontId="0" fillId="8" borderId="1" xfId="0" applyNumberFormat="1" applyFont="1" applyFill="1" applyBorder="1" applyAlignment="1">
      <alignment vertical="center" wrapText="1"/>
    </xf>
    <xf numFmtId="168" fontId="0" fillId="8" borderId="1" xfId="0" applyNumberFormat="1" applyFont="1" applyFill="1" applyBorder="1" applyAlignment="1">
      <alignment vertical="center"/>
    </xf>
    <xf numFmtId="0" fontId="0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left" vertical="center" wrapText="1"/>
    </xf>
    <xf numFmtId="169" fontId="0" fillId="8" borderId="1" xfId="0" applyNumberFormat="1" applyFill="1" applyBorder="1" applyAlignment="1">
      <alignment vertical="center" wrapText="1"/>
    </xf>
    <xf numFmtId="169" fontId="0" fillId="8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68" fontId="0" fillId="8" borderId="1" xfId="0" applyNumberFormat="1" applyFill="1" applyBorder="1" applyAlignment="1">
      <alignment horizontal="center" vertical="center"/>
    </xf>
    <xf numFmtId="17" fontId="0" fillId="8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8" fontId="0" fillId="8" borderId="5" xfId="0" applyNumberForma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42" fontId="0" fillId="8" borderId="1" xfId="2" applyFont="1" applyFill="1" applyBorder="1" applyAlignment="1">
      <alignment vertical="center" wrapText="1"/>
    </xf>
    <xf numFmtId="42" fontId="0" fillId="8" borderId="1" xfId="2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justify" vertical="center"/>
    </xf>
    <xf numFmtId="0" fontId="14" fillId="0" borderId="1" xfId="0" applyFont="1" applyFill="1" applyBorder="1" applyAlignment="1">
      <alignment horizontal="justify" vertical="center" wrapText="1"/>
    </xf>
    <xf numFmtId="0" fontId="20" fillId="0" borderId="1" xfId="0" applyFont="1" applyFill="1" applyBorder="1" applyAlignment="1">
      <alignment horizontal="center" vertical="center" wrapText="1"/>
    </xf>
    <xf numFmtId="166" fontId="14" fillId="0" borderId="1" xfId="1" applyFont="1" applyFill="1" applyBorder="1" applyAlignment="1">
      <alignment horizontal="center" vertical="center" wrapText="1"/>
    </xf>
    <xf numFmtId="167" fontId="14" fillId="0" borderId="1" xfId="1" applyNumberFormat="1" applyFont="1" applyFill="1" applyBorder="1" applyAlignment="1">
      <alignment horizontal="center" vertical="center" wrapText="1"/>
    </xf>
    <xf numFmtId="169" fontId="14" fillId="0" borderId="1" xfId="0" applyNumberFormat="1" applyFont="1" applyFill="1" applyBorder="1" applyAlignment="1">
      <alignment vertical="center"/>
    </xf>
    <xf numFmtId="169" fontId="14" fillId="0" borderId="1" xfId="0" applyNumberFormat="1" applyFont="1" applyFill="1" applyBorder="1" applyAlignment="1">
      <alignment vertical="center" wrapText="1"/>
    </xf>
    <xf numFmtId="168" fontId="14" fillId="0" borderId="1" xfId="0" applyNumberFormat="1" applyFont="1" applyFill="1" applyBorder="1" applyAlignment="1">
      <alignment vertical="center" wrapText="1"/>
    </xf>
    <xf numFmtId="169" fontId="18" fillId="0" borderId="1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 applyProtection="1">
      <alignment horizontal="justify" vertical="center" wrapText="1"/>
      <protection locked="0"/>
    </xf>
    <xf numFmtId="0" fontId="14" fillId="0" borderId="1" xfId="0" applyFont="1" applyFill="1" applyBorder="1"/>
    <xf numFmtId="169" fontId="12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169" fontId="1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justify"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167" fontId="14" fillId="0" borderId="1" xfId="1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169" fontId="14" fillId="0" borderId="1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justify" vertical="center"/>
    </xf>
    <xf numFmtId="0" fontId="19" fillId="0" borderId="1" xfId="0" applyFont="1" applyFill="1" applyBorder="1" applyAlignment="1">
      <alignment horizontal="justify" vertical="center" wrapText="1"/>
    </xf>
    <xf numFmtId="42" fontId="19" fillId="0" borderId="1" xfId="2" applyFont="1" applyFill="1" applyBorder="1" applyAlignment="1">
      <alignment vertical="center" wrapText="1"/>
    </xf>
    <xf numFmtId="168" fontId="1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6" fillId="0" borderId="1" xfId="0" applyFont="1" applyFill="1" applyBorder="1" applyAlignment="1">
      <alignment horizontal="justify" vertical="center"/>
    </xf>
    <xf numFmtId="169" fontId="19" fillId="0" borderId="1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" fontId="0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justify" wrapText="1"/>
    </xf>
    <xf numFmtId="166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8" fontId="0" fillId="0" borderId="4" xfId="0" applyNumberFormat="1" applyBorder="1" applyAlignment="1">
      <alignment horizontal="center" vertical="center"/>
    </xf>
    <xf numFmtId="168" fontId="0" fillId="0" borderId="5" xfId="0" applyNumberFormat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166" fontId="0" fillId="6" borderId="4" xfId="0" applyNumberFormat="1" applyFont="1" applyFill="1" applyBorder="1" applyAlignment="1">
      <alignment horizontal="center" vertical="center"/>
    </xf>
    <xf numFmtId="166" fontId="0" fillId="6" borderId="5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6" fontId="0" fillId="2" borderId="4" xfId="0" applyNumberFormat="1" applyFont="1" applyFill="1" applyBorder="1" applyAlignment="1">
      <alignment horizontal="center" vertical="center"/>
    </xf>
    <xf numFmtId="166" fontId="0" fillId="2" borderId="5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left" vertical="center" wrapText="1"/>
    </xf>
    <xf numFmtId="0" fontId="8" fillId="8" borderId="5" xfId="0" applyFont="1" applyFill="1" applyBorder="1" applyAlignment="1">
      <alignment horizontal="left" vertical="center" wrapText="1"/>
    </xf>
    <xf numFmtId="168" fontId="0" fillId="8" borderId="4" xfId="0" applyNumberFormat="1" applyFont="1" applyFill="1" applyBorder="1" applyAlignment="1">
      <alignment horizontal="center" vertical="center"/>
    </xf>
    <xf numFmtId="168" fontId="0" fillId="8" borderId="5" xfId="0" applyNumberFormat="1" applyFont="1" applyFill="1" applyBorder="1" applyAlignment="1">
      <alignment horizontal="center" vertical="center"/>
    </xf>
    <xf numFmtId="168" fontId="0" fillId="8" borderId="4" xfId="0" applyNumberFormat="1" applyFill="1" applyBorder="1" applyAlignment="1">
      <alignment horizontal="center" vertical="center"/>
    </xf>
    <xf numFmtId="168" fontId="0" fillId="8" borderId="8" xfId="0" applyNumberFormat="1" applyFill="1" applyBorder="1" applyAlignment="1">
      <alignment horizontal="center" vertical="center"/>
    </xf>
    <xf numFmtId="168" fontId="0" fillId="8" borderId="5" xfId="0" applyNumberForma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8" borderId="8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left" vertical="center" wrapText="1"/>
    </xf>
    <xf numFmtId="0" fontId="0" fillId="8" borderId="4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</cellXfs>
  <cellStyles count="4">
    <cellStyle name="Moneda" xfId="1" builtinId="4"/>
    <cellStyle name="Moneda [0]" xfId="2" builtinId="7"/>
    <cellStyle name="Moneda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B1" zoomScale="70" zoomScaleNormal="70" workbookViewId="0">
      <selection activeCell="I16" sqref="I16:I17"/>
    </sheetView>
  </sheetViews>
  <sheetFormatPr baseColWidth="10" defaultRowHeight="15" x14ac:dyDescent="0.25"/>
  <cols>
    <col min="1" max="1" width="54.85546875" style="98" customWidth="1"/>
    <col min="2" max="2" width="47.42578125" style="98" customWidth="1"/>
    <col min="3" max="3" width="25.28515625" style="98" customWidth="1"/>
    <col min="4" max="5" width="20.7109375" style="98" customWidth="1"/>
    <col min="6" max="6" width="19.85546875" style="98" customWidth="1"/>
    <col min="7" max="7" width="21.42578125" style="98" bestFit="1" customWidth="1"/>
    <col min="8" max="8" width="20.85546875" style="96" customWidth="1"/>
    <col min="9" max="9" width="19.5703125" style="96" bestFit="1" customWidth="1"/>
    <col min="10" max="10" width="18.28515625" style="97" customWidth="1"/>
    <col min="11" max="11" width="17.85546875" style="97" customWidth="1"/>
    <col min="12" max="12" width="16.5703125" style="97" customWidth="1"/>
    <col min="13" max="16384" width="11.42578125" style="97"/>
  </cols>
  <sheetData>
    <row r="1" spans="1:9" ht="33.75" x14ac:dyDescent="0.25">
      <c r="A1" s="129" t="s">
        <v>152</v>
      </c>
      <c r="B1" s="129"/>
      <c r="C1" s="129"/>
      <c r="D1" s="129"/>
      <c r="E1" s="129"/>
      <c r="F1" s="129"/>
      <c r="G1" s="129"/>
      <c r="H1" s="129"/>
    </row>
    <row r="2" spans="1:9" ht="15.75" thickBot="1" x14ac:dyDescent="0.3"/>
    <row r="3" spans="1:9" ht="40.5" customHeight="1" x14ac:dyDescent="0.25">
      <c r="A3" s="130" t="s">
        <v>136</v>
      </c>
      <c r="B3" s="131"/>
      <c r="C3" s="131"/>
      <c r="D3" s="131"/>
      <c r="E3" s="131"/>
      <c r="F3" s="131"/>
      <c r="G3" s="131"/>
      <c r="H3" s="131"/>
      <c r="I3" s="131"/>
    </row>
    <row r="4" spans="1:9" ht="24" customHeight="1" x14ac:dyDescent="0.25">
      <c r="A4" s="132" t="s">
        <v>23</v>
      </c>
      <c r="B4" s="133" t="s">
        <v>1</v>
      </c>
      <c r="C4" s="133" t="s">
        <v>111</v>
      </c>
      <c r="D4" s="133" t="s">
        <v>2</v>
      </c>
      <c r="E4" s="133"/>
      <c r="F4" s="133"/>
      <c r="G4" s="133"/>
      <c r="H4" s="133"/>
      <c r="I4" s="134" t="s">
        <v>37</v>
      </c>
    </row>
    <row r="5" spans="1:9" ht="67.5" customHeight="1" x14ac:dyDescent="0.25">
      <c r="A5" s="132"/>
      <c r="B5" s="133"/>
      <c r="C5" s="133"/>
      <c r="D5" s="99" t="s">
        <v>122</v>
      </c>
      <c r="E5" s="99" t="s">
        <v>123</v>
      </c>
      <c r="F5" s="99" t="s">
        <v>108</v>
      </c>
      <c r="G5" s="99" t="s">
        <v>34</v>
      </c>
      <c r="H5" s="99" t="s">
        <v>110</v>
      </c>
      <c r="I5" s="134"/>
    </row>
    <row r="6" spans="1:9" ht="75" x14ac:dyDescent="0.25">
      <c r="A6" s="100" t="s">
        <v>124</v>
      </c>
      <c r="B6" s="101" t="s">
        <v>126</v>
      </c>
      <c r="C6" s="102" t="s">
        <v>109</v>
      </c>
      <c r="D6" s="103">
        <v>23490160</v>
      </c>
      <c r="E6" s="104">
        <f>(828116*8000)*20%</f>
        <v>1324985600</v>
      </c>
      <c r="F6" s="105"/>
      <c r="G6" s="106"/>
      <c r="H6" s="107"/>
      <c r="I6" s="108">
        <f>SUM(D6:H6)</f>
        <v>1348475760</v>
      </c>
    </row>
    <row r="7" spans="1:9" ht="46.5" customHeight="1" x14ac:dyDescent="0.25">
      <c r="A7" s="100" t="s">
        <v>143</v>
      </c>
      <c r="B7" s="101" t="s">
        <v>144</v>
      </c>
      <c r="C7" s="102" t="s">
        <v>145</v>
      </c>
      <c r="D7" s="103"/>
      <c r="E7" s="104" t="s">
        <v>146</v>
      </c>
      <c r="F7" s="105"/>
      <c r="G7" s="106"/>
      <c r="H7" s="107"/>
      <c r="I7" s="108">
        <f>1324985600+13249856</f>
        <v>1338235456</v>
      </c>
    </row>
    <row r="8" spans="1:9" ht="93.75" customHeight="1" x14ac:dyDescent="0.25">
      <c r="A8" s="109" t="s">
        <v>112</v>
      </c>
      <c r="B8" s="101" t="s">
        <v>113</v>
      </c>
      <c r="C8" s="102" t="s">
        <v>132</v>
      </c>
      <c r="D8" s="110"/>
      <c r="E8" s="110"/>
      <c r="F8" s="104">
        <v>500000000</v>
      </c>
      <c r="G8" s="106"/>
      <c r="H8" s="107"/>
      <c r="I8" s="111">
        <f>SUM(F8:H8)</f>
        <v>500000000</v>
      </c>
    </row>
    <row r="9" spans="1:9" ht="123" customHeight="1" x14ac:dyDescent="0.25">
      <c r="A9" s="109" t="s">
        <v>114</v>
      </c>
      <c r="B9" s="101" t="s">
        <v>115</v>
      </c>
      <c r="C9" s="102" t="s">
        <v>133</v>
      </c>
      <c r="D9" s="112"/>
      <c r="E9" s="112"/>
      <c r="F9" s="104">
        <v>120000000</v>
      </c>
      <c r="G9" s="113"/>
      <c r="H9" s="113"/>
      <c r="I9" s="114">
        <f>SUM(D9:H9)</f>
        <v>120000000</v>
      </c>
    </row>
    <row r="10" spans="1:9" ht="128.25" customHeight="1" x14ac:dyDescent="0.25">
      <c r="A10" s="109" t="s">
        <v>116</v>
      </c>
      <c r="B10" s="101" t="s">
        <v>107</v>
      </c>
      <c r="C10" s="102" t="s">
        <v>134</v>
      </c>
      <c r="D10" s="115"/>
      <c r="E10" s="115"/>
      <c r="F10" s="104">
        <v>35000000</v>
      </c>
      <c r="G10" s="106"/>
      <c r="H10" s="107"/>
      <c r="I10" s="111">
        <f>SUM(F10:H10)</f>
        <v>35000000</v>
      </c>
    </row>
    <row r="11" spans="1:9" ht="179.25" customHeight="1" x14ac:dyDescent="0.25">
      <c r="A11" s="109" t="s">
        <v>147</v>
      </c>
      <c r="B11" s="101" t="s">
        <v>117</v>
      </c>
      <c r="C11" s="102" t="s">
        <v>132</v>
      </c>
      <c r="D11" s="112"/>
      <c r="E11" s="112"/>
      <c r="F11" s="104">
        <v>35000000</v>
      </c>
      <c r="G11" s="113"/>
      <c r="H11" s="113"/>
      <c r="I11" s="111">
        <f>SUM(F11:H11)</f>
        <v>35000000</v>
      </c>
    </row>
    <row r="12" spans="1:9" ht="38.25" x14ac:dyDescent="0.25">
      <c r="A12" s="116" t="s">
        <v>138</v>
      </c>
      <c r="B12" s="101" t="s">
        <v>139</v>
      </c>
      <c r="C12" s="102" t="s">
        <v>148</v>
      </c>
      <c r="D12" s="115"/>
      <c r="E12" s="115"/>
      <c r="F12" s="106">
        <f>180967351-114400000</f>
        <v>66567351</v>
      </c>
      <c r="G12" s="106"/>
      <c r="H12" s="107"/>
      <c r="I12" s="114">
        <f>SUM(D12:H12)</f>
        <v>66567351</v>
      </c>
    </row>
    <row r="13" spans="1:9" ht="225" customHeight="1" x14ac:dyDescent="0.25">
      <c r="A13" s="117" t="s">
        <v>119</v>
      </c>
      <c r="B13" s="101" t="s">
        <v>120</v>
      </c>
      <c r="C13" s="102" t="s">
        <v>135</v>
      </c>
      <c r="D13" s="118"/>
      <c r="E13" s="118"/>
      <c r="F13" s="119">
        <v>335703324</v>
      </c>
      <c r="G13" s="106"/>
      <c r="H13" s="106"/>
      <c r="I13" s="111">
        <v>0</v>
      </c>
    </row>
    <row r="14" spans="1:9" ht="63" x14ac:dyDescent="0.25">
      <c r="A14" s="100" t="s">
        <v>149</v>
      </c>
      <c r="B14" s="101" t="s">
        <v>150</v>
      </c>
      <c r="C14" s="102" t="s">
        <v>121</v>
      </c>
      <c r="D14" s="118"/>
      <c r="E14" s="118"/>
      <c r="F14" s="120"/>
      <c r="G14" s="106"/>
      <c r="H14" s="121">
        <v>600000000</v>
      </c>
      <c r="I14" s="111">
        <v>600000000</v>
      </c>
    </row>
    <row r="15" spans="1:9" ht="200.25" customHeight="1" x14ac:dyDescent="0.25">
      <c r="A15" s="100" t="s">
        <v>118</v>
      </c>
      <c r="B15" s="101" t="s">
        <v>125</v>
      </c>
      <c r="C15" s="102" t="s">
        <v>121</v>
      </c>
      <c r="D15" s="120"/>
      <c r="E15" s="120"/>
      <c r="F15" s="120"/>
      <c r="G15" s="113"/>
      <c r="H15" s="106">
        <v>463832000</v>
      </c>
      <c r="I15" s="111">
        <f>SUM(F15:H15)</f>
        <v>463832000</v>
      </c>
    </row>
    <row r="16" spans="1:9" ht="66.75" customHeight="1" x14ac:dyDescent="0.25">
      <c r="A16" s="122" t="s">
        <v>129</v>
      </c>
      <c r="B16" s="123" t="s">
        <v>137</v>
      </c>
      <c r="C16" s="102" t="s">
        <v>130</v>
      </c>
      <c r="D16" s="112"/>
      <c r="E16" s="112"/>
      <c r="F16" s="124"/>
      <c r="G16" s="124"/>
      <c r="H16" s="125" t="s">
        <v>131</v>
      </c>
      <c r="I16" s="108">
        <v>223000000</v>
      </c>
    </row>
    <row r="17" spans="1:9" ht="78.75" x14ac:dyDescent="0.25">
      <c r="A17" s="127" t="s">
        <v>128</v>
      </c>
      <c r="B17" s="123" t="s">
        <v>151</v>
      </c>
      <c r="C17" s="102" t="s">
        <v>127</v>
      </c>
      <c r="D17" s="112"/>
      <c r="E17" s="112"/>
      <c r="F17" s="124"/>
      <c r="G17" s="124"/>
      <c r="H17" s="128">
        <v>180000000</v>
      </c>
      <c r="I17" s="108">
        <f>SUM(D17:H17)</f>
        <v>180000000</v>
      </c>
    </row>
    <row r="18" spans="1:9" x14ac:dyDescent="0.25">
      <c r="A18" s="98" t="s">
        <v>153</v>
      </c>
    </row>
    <row r="19" spans="1:9" x14ac:dyDescent="0.25">
      <c r="A19" s="98" t="s">
        <v>140</v>
      </c>
    </row>
    <row r="20" spans="1:9" x14ac:dyDescent="0.25">
      <c r="A20" s="98" t="s">
        <v>141</v>
      </c>
    </row>
    <row r="21" spans="1:9" x14ac:dyDescent="0.25">
      <c r="A21" s="126" t="s">
        <v>142</v>
      </c>
    </row>
  </sheetData>
  <mergeCells count="7">
    <mergeCell ref="A1:H1"/>
    <mergeCell ref="A3:I3"/>
    <mergeCell ref="A4:A5"/>
    <mergeCell ref="B4:B5"/>
    <mergeCell ref="C4:C5"/>
    <mergeCell ref="D4:H4"/>
    <mergeCell ref="I4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258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4"/>
  <sheetViews>
    <sheetView topLeftCell="B27" zoomScale="80" zoomScaleNormal="80" workbookViewId="0">
      <selection activeCell="D35" sqref="D35"/>
    </sheetView>
  </sheetViews>
  <sheetFormatPr baseColWidth="10" defaultRowHeight="15" x14ac:dyDescent="0.25"/>
  <cols>
    <col min="1" max="1" width="9.5703125" style="5" bestFit="1" customWidth="1"/>
    <col min="2" max="2" width="12" style="5" customWidth="1"/>
    <col min="3" max="3" width="30.42578125" style="5" customWidth="1"/>
    <col min="4" max="4" width="54" style="5" customWidth="1"/>
    <col min="5" max="5" width="19.42578125" style="5" bestFit="1" customWidth="1"/>
    <col min="6" max="6" width="19.140625" style="6" bestFit="1" customWidth="1"/>
    <col min="7" max="7" width="21" style="6" bestFit="1" customWidth="1"/>
    <col min="8" max="8" width="19" style="6" customWidth="1"/>
    <col min="9" max="9" width="22.28515625" style="5" bestFit="1" customWidth="1"/>
    <col min="10" max="10" width="19.42578125" bestFit="1" customWidth="1"/>
    <col min="11" max="11" width="14.85546875" customWidth="1"/>
  </cols>
  <sheetData>
    <row r="1" spans="1:11" ht="28.5" x14ac:dyDescent="0.25">
      <c r="A1" s="135" t="s">
        <v>26</v>
      </c>
      <c r="B1" s="135"/>
      <c r="C1" s="135"/>
      <c r="D1" s="135"/>
      <c r="E1" s="135"/>
      <c r="F1" s="135"/>
      <c r="G1" s="135"/>
      <c r="H1" s="135"/>
      <c r="I1" s="135"/>
      <c r="J1" s="135"/>
      <c r="K1" s="10"/>
    </row>
    <row r="2" spans="1:11" ht="30" customHeight="1" x14ac:dyDescent="0.25">
      <c r="A2" s="136" t="s">
        <v>0</v>
      </c>
      <c r="B2" s="136" t="s">
        <v>28</v>
      </c>
      <c r="C2" s="136" t="s">
        <v>23</v>
      </c>
      <c r="D2" s="136" t="s">
        <v>1</v>
      </c>
      <c r="E2" s="137" t="s">
        <v>27</v>
      </c>
      <c r="F2" s="139" t="s">
        <v>2</v>
      </c>
      <c r="G2" s="140"/>
      <c r="H2" s="141"/>
      <c r="I2" s="136" t="s">
        <v>3</v>
      </c>
      <c r="J2" s="142" t="s">
        <v>37</v>
      </c>
      <c r="K2" s="10"/>
    </row>
    <row r="3" spans="1:11" ht="30" x14ac:dyDescent="0.25">
      <c r="A3" s="136"/>
      <c r="B3" s="136"/>
      <c r="C3" s="136"/>
      <c r="D3" s="136"/>
      <c r="E3" s="138"/>
      <c r="F3" s="59" t="s">
        <v>34</v>
      </c>
      <c r="G3" s="59" t="s">
        <v>35</v>
      </c>
      <c r="H3" s="59" t="s">
        <v>36</v>
      </c>
      <c r="I3" s="136"/>
      <c r="J3" s="142"/>
      <c r="K3" s="10"/>
    </row>
    <row r="4" spans="1:11" ht="51" x14ac:dyDescent="0.25">
      <c r="A4" s="11">
        <v>1</v>
      </c>
      <c r="B4" s="2" t="s">
        <v>22</v>
      </c>
      <c r="C4" s="51" t="s">
        <v>4</v>
      </c>
      <c r="D4" s="1" t="s">
        <v>14</v>
      </c>
      <c r="E4" s="11" t="s">
        <v>29</v>
      </c>
      <c r="F4" s="7">
        <v>1500000000</v>
      </c>
      <c r="G4" s="7">
        <v>400752369</v>
      </c>
      <c r="H4" s="7"/>
      <c r="I4" s="13" t="s">
        <v>17</v>
      </c>
      <c r="J4" s="38">
        <f t="shared" ref="J4:J9" si="0">F4+G4</f>
        <v>1900752369</v>
      </c>
      <c r="K4" s="39"/>
    </row>
    <row r="5" spans="1:11" ht="398.25" customHeight="1" x14ac:dyDescent="0.25">
      <c r="A5" s="11">
        <v>2</v>
      </c>
      <c r="B5" s="12" t="s">
        <v>16</v>
      </c>
      <c r="C5" s="51" t="s">
        <v>5</v>
      </c>
      <c r="D5" s="4" t="s">
        <v>10</v>
      </c>
      <c r="E5" s="11" t="s">
        <v>29</v>
      </c>
      <c r="F5" s="7">
        <v>0</v>
      </c>
      <c r="G5" s="7">
        <v>1300000000</v>
      </c>
      <c r="H5" s="7"/>
      <c r="I5" s="12" t="s">
        <v>24</v>
      </c>
      <c r="J5" s="20">
        <f t="shared" si="0"/>
        <v>1300000000</v>
      </c>
      <c r="K5" s="10"/>
    </row>
    <row r="6" spans="1:11" ht="114.75" x14ac:dyDescent="0.25">
      <c r="A6" s="11">
        <v>3</v>
      </c>
      <c r="B6" s="12" t="s">
        <v>21</v>
      </c>
      <c r="C6" s="51" t="s">
        <v>6</v>
      </c>
      <c r="D6" s="4" t="s">
        <v>11</v>
      </c>
      <c r="E6" s="11" t="s">
        <v>29</v>
      </c>
      <c r="F6" s="7">
        <v>0</v>
      </c>
      <c r="G6" s="7">
        <v>1800000000</v>
      </c>
      <c r="H6" s="7"/>
      <c r="I6" s="14" t="s">
        <v>25</v>
      </c>
      <c r="J6" s="20">
        <f t="shared" si="0"/>
        <v>1800000000</v>
      </c>
      <c r="K6" s="10"/>
    </row>
    <row r="7" spans="1:11" ht="63.75" x14ac:dyDescent="0.25">
      <c r="A7" s="11">
        <v>4</v>
      </c>
      <c r="B7" s="12" t="s">
        <v>20</v>
      </c>
      <c r="C7" s="51" t="s">
        <v>7</v>
      </c>
      <c r="D7" s="1" t="s">
        <v>12</v>
      </c>
      <c r="E7" s="11" t="s">
        <v>29</v>
      </c>
      <c r="F7" s="7">
        <v>150000000</v>
      </c>
      <c r="G7" s="7">
        <v>1200000000</v>
      </c>
      <c r="H7" s="7"/>
      <c r="I7" s="13" t="s">
        <v>17</v>
      </c>
      <c r="J7" s="20">
        <f t="shared" si="0"/>
        <v>1350000000</v>
      </c>
      <c r="K7" s="10"/>
    </row>
    <row r="8" spans="1:11" ht="72" customHeight="1" x14ac:dyDescent="0.25">
      <c r="A8" s="11">
        <v>5</v>
      </c>
      <c r="B8" s="12" t="s">
        <v>19</v>
      </c>
      <c r="C8" s="51" t="s">
        <v>8</v>
      </c>
      <c r="D8" s="3" t="s">
        <v>13</v>
      </c>
      <c r="E8" s="11" t="s">
        <v>29</v>
      </c>
      <c r="F8" s="7">
        <v>250000000</v>
      </c>
      <c r="G8" s="7">
        <v>400000000</v>
      </c>
      <c r="H8" s="7"/>
      <c r="I8" s="13" t="s">
        <v>17</v>
      </c>
      <c r="J8" s="20">
        <f t="shared" si="0"/>
        <v>650000000</v>
      </c>
      <c r="K8" s="10"/>
    </row>
    <row r="9" spans="1:11" ht="120" x14ac:dyDescent="0.25">
      <c r="A9" s="11">
        <v>6</v>
      </c>
      <c r="B9" s="12" t="s">
        <v>18</v>
      </c>
      <c r="C9" s="51" t="s">
        <v>9</v>
      </c>
      <c r="D9" s="4" t="s">
        <v>15</v>
      </c>
      <c r="E9" s="11" t="s">
        <v>29</v>
      </c>
      <c r="F9" s="7">
        <v>33000000</v>
      </c>
      <c r="G9" s="7">
        <v>1000000000</v>
      </c>
      <c r="H9" s="7"/>
      <c r="I9" s="13" t="s">
        <v>17</v>
      </c>
      <c r="J9" s="20">
        <f t="shared" si="0"/>
        <v>1033000000</v>
      </c>
      <c r="K9" s="10"/>
    </row>
    <row r="10" spans="1:11" x14ac:dyDescent="0.25">
      <c r="A10" s="15"/>
      <c r="B10" s="15"/>
      <c r="C10" s="15"/>
      <c r="D10" s="143" t="s">
        <v>52</v>
      </c>
      <c r="E10" s="143"/>
      <c r="F10" s="16">
        <f>SUM(F4:F9)</f>
        <v>1933000000</v>
      </c>
      <c r="G10" s="17">
        <f>SUM(G4:G9)</f>
        <v>6100752369</v>
      </c>
      <c r="H10" s="17"/>
      <c r="I10" s="9">
        <f>SUM(F10+G10)</f>
        <v>8033752369</v>
      </c>
      <c r="J10" s="10"/>
      <c r="K10" s="10"/>
    </row>
    <row r="11" spans="1:11" x14ac:dyDescent="0.25">
      <c r="A11" s="15"/>
      <c r="B11" s="15"/>
      <c r="C11" s="15"/>
      <c r="D11" s="22"/>
      <c r="E11" s="22"/>
      <c r="F11" s="24"/>
      <c r="G11" s="25"/>
      <c r="H11" s="25"/>
      <c r="I11" s="26"/>
      <c r="J11" s="10"/>
      <c r="K11" s="10"/>
    </row>
    <row r="12" spans="1:11" x14ac:dyDescent="0.25">
      <c r="A12" s="15"/>
      <c r="B12" s="15"/>
      <c r="C12" s="15"/>
      <c r="D12" s="22"/>
      <c r="E12" s="22"/>
      <c r="F12" s="24"/>
      <c r="G12" s="25"/>
      <c r="H12" s="25"/>
      <c r="I12" s="26"/>
      <c r="J12" s="10"/>
      <c r="K12" s="10"/>
    </row>
    <row r="13" spans="1:11" x14ac:dyDescent="0.25">
      <c r="A13" s="15"/>
      <c r="B13" s="15"/>
      <c r="C13" s="15"/>
      <c r="D13" s="22"/>
      <c r="E13" s="22"/>
      <c r="F13" s="24"/>
      <c r="G13" s="25"/>
      <c r="H13" s="25"/>
      <c r="I13" s="26"/>
      <c r="J13" s="10"/>
      <c r="K13" s="10"/>
    </row>
    <row r="14" spans="1:11" x14ac:dyDescent="0.25">
      <c r="A14" s="15"/>
      <c r="B14" s="15"/>
      <c r="C14" s="15"/>
      <c r="D14" s="22"/>
      <c r="E14" s="22"/>
      <c r="F14" s="24"/>
      <c r="G14" s="25"/>
      <c r="H14" s="25"/>
      <c r="I14" s="26"/>
      <c r="J14" s="10"/>
      <c r="K14" s="10"/>
    </row>
    <row r="15" spans="1:11" x14ac:dyDescent="0.25">
      <c r="A15" s="15"/>
      <c r="B15" s="15"/>
      <c r="C15" s="15"/>
      <c r="D15" s="22"/>
      <c r="E15" s="22"/>
      <c r="F15" s="24"/>
      <c r="G15" s="25"/>
      <c r="H15" s="25"/>
      <c r="I15" s="26"/>
      <c r="J15" s="10"/>
      <c r="K15" s="10"/>
    </row>
    <row r="16" spans="1:11" x14ac:dyDescent="0.25">
      <c r="A16" s="15"/>
      <c r="B16" s="15"/>
      <c r="C16" s="15"/>
      <c r="D16" s="22"/>
      <c r="E16" s="22"/>
      <c r="F16" s="24"/>
      <c r="G16" s="25"/>
      <c r="H16" s="25"/>
      <c r="I16" s="26"/>
      <c r="J16" s="10"/>
      <c r="K16" s="10"/>
    </row>
    <row r="17" spans="1:11" x14ac:dyDescent="0.25">
      <c r="A17" s="15"/>
      <c r="B17" s="15"/>
      <c r="C17" s="15"/>
      <c r="D17" s="22"/>
      <c r="E17" s="22"/>
      <c r="F17" s="24"/>
      <c r="G17" s="25"/>
      <c r="H17" s="25"/>
      <c r="I17" s="26"/>
      <c r="J17" s="10"/>
      <c r="K17" s="10"/>
    </row>
    <row r="18" spans="1:11" ht="23.25" x14ac:dyDescent="0.25">
      <c r="A18" s="144" t="s">
        <v>65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0"/>
    </row>
    <row r="19" spans="1:11" ht="17.25" customHeight="1" x14ac:dyDescent="0.25">
      <c r="A19" s="145">
        <v>7</v>
      </c>
      <c r="B19" s="146" t="s">
        <v>31</v>
      </c>
      <c r="C19" s="147" t="s">
        <v>30</v>
      </c>
      <c r="D19" s="145" t="s">
        <v>32</v>
      </c>
      <c r="E19" s="13" t="s">
        <v>33</v>
      </c>
      <c r="F19" s="32">
        <v>408000000</v>
      </c>
      <c r="G19" s="18"/>
      <c r="H19" s="18"/>
      <c r="I19" s="19"/>
      <c r="J19" s="148">
        <f>SUM(F19+G20)</f>
        <v>800000000</v>
      </c>
      <c r="K19" s="10"/>
    </row>
    <row r="20" spans="1:11" ht="71.25" customHeight="1" x14ac:dyDescent="0.25">
      <c r="A20" s="145"/>
      <c r="B20" s="146"/>
      <c r="C20" s="147"/>
      <c r="D20" s="145"/>
      <c r="E20" s="13" t="s">
        <v>36</v>
      </c>
      <c r="F20" s="18"/>
      <c r="G20" s="33">
        <v>392000000</v>
      </c>
      <c r="H20" s="33"/>
      <c r="I20" s="19"/>
      <c r="J20" s="148"/>
      <c r="K20" s="10"/>
    </row>
    <row r="21" spans="1:11" ht="45" customHeight="1" x14ac:dyDescent="0.25">
      <c r="A21" s="153">
        <v>8</v>
      </c>
      <c r="B21" s="153" t="s">
        <v>41</v>
      </c>
      <c r="C21" s="154" t="s">
        <v>43</v>
      </c>
      <c r="D21" s="153" t="s">
        <v>42</v>
      </c>
      <c r="E21" s="21" t="s">
        <v>33</v>
      </c>
      <c r="F21" s="34"/>
      <c r="G21" s="35">
        <v>824342251.16187596</v>
      </c>
      <c r="H21" s="35"/>
      <c r="I21" s="36"/>
      <c r="J21" s="155">
        <f>SUM(G21+G22)</f>
        <v>1032342251.161876</v>
      </c>
      <c r="K21" s="10"/>
    </row>
    <row r="22" spans="1:11" ht="57" customHeight="1" x14ac:dyDescent="0.25">
      <c r="A22" s="153"/>
      <c r="B22" s="153"/>
      <c r="C22" s="154"/>
      <c r="D22" s="153"/>
      <c r="E22" s="21" t="s">
        <v>36</v>
      </c>
      <c r="F22" s="34"/>
      <c r="G22" s="37">
        <v>208000000</v>
      </c>
      <c r="H22" s="37"/>
      <c r="I22" s="36"/>
      <c r="J22" s="156"/>
      <c r="K22" s="10"/>
    </row>
    <row r="23" spans="1:11" ht="89.25" x14ac:dyDescent="0.25">
      <c r="A23" s="58">
        <v>9</v>
      </c>
      <c r="B23" s="13" t="s">
        <v>39</v>
      </c>
      <c r="C23" s="49" t="s">
        <v>38</v>
      </c>
      <c r="D23" s="13" t="s">
        <v>40</v>
      </c>
      <c r="E23" s="13" t="s">
        <v>36</v>
      </c>
      <c r="F23" s="18"/>
      <c r="G23" s="33">
        <v>503126400</v>
      </c>
      <c r="H23" s="33"/>
      <c r="I23" s="19"/>
      <c r="J23" s="19">
        <f>G23</f>
        <v>503126400</v>
      </c>
      <c r="K23" s="10"/>
    </row>
    <row r="24" spans="1:11" ht="28.5" customHeight="1" x14ac:dyDescent="0.25">
      <c r="A24" s="58"/>
      <c r="B24" s="13"/>
      <c r="C24" s="50" t="s">
        <v>73</v>
      </c>
      <c r="D24" s="27" t="s">
        <v>72</v>
      </c>
      <c r="E24" s="27" t="s">
        <v>74</v>
      </c>
      <c r="F24" s="56">
        <v>66328480</v>
      </c>
      <c r="G24" s="30"/>
      <c r="H24" s="30"/>
      <c r="I24" s="30"/>
      <c r="J24" s="31"/>
      <c r="K24" s="10"/>
    </row>
    <row r="25" spans="1:11" ht="25.5" x14ac:dyDescent="0.25">
      <c r="A25" s="58">
        <v>10</v>
      </c>
      <c r="B25" s="13"/>
      <c r="C25" s="50" t="s">
        <v>46</v>
      </c>
      <c r="D25" s="13" t="s">
        <v>47</v>
      </c>
      <c r="E25" s="13" t="s">
        <v>58</v>
      </c>
      <c r="F25" s="28"/>
      <c r="G25" s="28">
        <v>500000000</v>
      </c>
      <c r="H25" s="28"/>
      <c r="I25" s="29"/>
      <c r="J25" s="29">
        <f>G25</f>
        <v>500000000</v>
      </c>
      <c r="K25" s="10"/>
    </row>
    <row r="26" spans="1:11" ht="38.25" x14ac:dyDescent="0.25">
      <c r="A26" s="58">
        <v>11</v>
      </c>
      <c r="B26" s="13"/>
      <c r="C26" s="50" t="s">
        <v>48</v>
      </c>
      <c r="D26" s="13" t="s">
        <v>49</v>
      </c>
      <c r="E26" s="13" t="s">
        <v>59</v>
      </c>
      <c r="F26" s="28">
        <v>600000000</v>
      </c>
      <c r="G26" s="28"/>
      <c r="H26" s="28"/>
      <c r="I26" s="29"/>
      <c r="J26" s="29">
        <f>F26</f>
        <v>600000000</v>
      </c>
      <c r="K26" s="10"/>
    </row>
    <row r="27" spans="1:11" ht="49.5" customHeight="1" x14ac:dyDescent="0.25">
      <c r="A27" s="58">
        <v>12</v>
      </c>
      <c r="B27" s="13"/>
      <c r="C27" s="50" t="s">
        <v>75</v>
      </c>
      <c r="D27" s="12" t="s">
        <v>76</v>
      </c>
      <c r="E27" s="13" t="s">
        <v>58</v>
      </c>
      <c r="F27" s="28"/>
      <c r="G27" s="28">
        <v>300000000</v>
      </c>
      <c r="H27" s="28"/>
      <c r="I27" s="29"/>
      <c r="J27" s="29">
        <f>G27</f>
        <v>300000000</v>
      </c>
      <c r="K27" s="10"/>
    </row>
    <row r="28" spans="1:11" ht="38.25" x14ac:dyDescent="0.25">
      <c r="A28" s="58">
        <v>13</v>
      </c>
      <c r="B28" s="13"/>
      <c r="C28" s="50" t="s">
        <v>44</v>
      </c>
      <c r="D28" s="13" t="s">
        <v>45</v>
      </c>
      <c r="E28" s="13" t="s">
        <v>58</v>
      </c>
      <c r="F28" s="28"/>
      <c r="G28" s="28">
        <v>300000000</v>
      </c>
      <c r="H28" s="28"/>
      <c r="I28" s="29"/>
      <c r="J28" s="29">
        <f>G28</f>
        <v>300000000</v>
      </c>
      <c r="K28" s="10"/>
    </row>
    <row r="29" spans="1:11" ht="34.5" customHeight="1" x14ac:dyDescent="0.25">
      <c r="A29" s="149">
        <v>14</v>
      </c>
      <c r="B29" s="149"/>
      <c r="C29" s="150" t="s">
        <v>53</v>
      </c>
      <c r="D29" s="149" t="s">
        <v>54</v>
      </c>
      <c r="E29" s="27" t="s">
        <v>55</v>
      </c>
      <c r="F29" s="30">
        <v>150000000</v>
      </c>
      <c r="G29" s="30"/>
      <c r="H29" s="30"/>
      <c r="I29" s="31"/>
      <c r="J29" s="151">
        <f>SUM(F29+G30)</f>
        <v>650000000</v>
      </c>
    </row>
    <row r="30" spans="1:11" ht="31.5" customHeight="1" x14ac:dyDescent="0.25">
      <c r="A30" s="149"/>
      <c r="B30" s="149"/>
      <c r="C30" s="150"/>
      <c r="D30" s="149"/>
      <c r="E30" s="27" t="s">
        <v>58</v>
      </c>
      <c r="F30" s="30"/>
      <c r="G30" s="30">
        <v>500000000</v>
      </c>
      <c r="H30" s="30"/>
      <c r="I30" s="31"/>
      <c r="J30" s="152"/>
    </row>
    <row r="31" spans="1:11" ht="37.5" customHeight="1" x14ac:dyDescent="0.25">
      <c r="A31" s="27">
        <v>15</v>
      </c>
      <c r="B31" s="27"/>
      <c r="C31" s="57" t="s">
        <v>77</v>
      </c>
      <c r="D31" s="57" t="s">
        <v>78</v>
      </c>
      <c r="E31" s="27" t="s">
        <v>58</v>
      </c>
      <c r="F31" s="30"/>
      <c r="G31" s="30">
        <v>200000000</v>
      </c>
      <c r="H31" s="30"/>
      <c r="I31" s="31"/>
      <c r="J31" s="31">
        <f>G31</f>
        <v>200000000</v>
      </c>
    </row>
    <row r="32" spans="1:11" ht="63.75" x14ac:dyDescent="0.25">
      <c r="A32" s="27"/>
      <c r="B32" s="27"/>
      <c r="C32" s="50" t="s">
        <v>60</v>
      </c>
      <c r="D32" s="27" t="s">
        <v>61</v>
      </c>
      <c r="E32" s="27" t="s">
        <v>36</v>
      </c>
      <c r="F32" s="30">
        <v>0</v>
      </c>
      <c r="G32" s="44">
        <f>(737717*8000)*60%</f>
        <v>3541041600</v>
      </c>
      <c r="H32" s="30">
        <v>0</v>
      </c>
      <c r="I32" s="31">
        <v>0</v>
      </c>
      <c r="J32" s="31">
        <f>SUM(F32:I32)</f>
        <v>3541041600</v>
      </c>
    </row>
    <row r="33" spans="1:11" ht="89.25" x14ac:dyDescent="0.25">
      <c r="A33" s="27"/>
      <c r="B33" s="27"/>
      <c r="C33" s="50" t="s">
        <v>63</v>
      </c>
      <c r="D33" s="27" t="s">
        <v>62</v>
      </c>
      <c r="E33" s="27" t="s">
        <v>36</v>
      </c>
      <c r="F33" s="30">
        <v>0</v>
      </c>
      <c r="G33" s="30">
        <f>(737717*8000)*20%</f>
        <v>1180347200</v>
      </c>
      <c r="H33" s="30">
        <v>0</v>
      </c>
      <c r="I33" s="31">
        <v>0</v>
      </c>
      <c r="J33" s="31">
        <f>SUM(F33:I33)</f>
        <v>1180347200</v>
      </c>
    </row>
    <row r="34" spans="1:11" ht="33" customHeight="1" x14ac:dyDescent="0.25">
      <c r="A34" s="15"/>
      <c r="B34" s="15"/>
      <c r="K34" s="10"/>
    </row>
  </sheetData>
  <mergeCells count="26">
    <mergeCell ref="A21:A22"/>
    <mergeCell ref="B21:B22"/>
    <mergeCell ref="C21:C22"/>
    <mergeCell ref="D21:D22"/>
    <mergeCell ref="J21:J22"/>
    <mergeCell ref="A29:A30"/>
    <mergeCell ref="B29:B30"/>
    <mergeCell ref="C29:C30"/>
    <mergeCell ref="D29:D30"/>
    <mergeCell ref="J29:J30"/>
    <mergeCell ref="D10:E10"/>
    <mergeCell ref="A18:J18"/>
    <mergeCell ref="A19:A20"/>
    <mergeCell ref="B19:B20"/>
    <mergeCell ref="C19:C20"/>
    <mergeCell ref="D19:D20"/>
    <mergeCell ref="J19:J20"/>
    <mergeCell ref="A1:J1"/>
    <mergeCell ref="A2:A3"/>
    <mergeCell ref="B2:B3"/>
    <mergeCell ref="C2:C3"/>
    <mergeCell ref="D2:D3"/>
    <mergeCell ref="E2:E3"/>
    <mergeCell ref="F2:H2"/>
    <mergeCell ref="I2:I3"/>
    <mergeCell ref="J2:J3"/>
  </mergeCells>
  <dataValidations count="1">
    <dataValidation type="decimal" allowBlank="1" showInputMessage="1" showErrorMessage="1" errorTitle="Fuentes de Financiación" error="Esta celda solo recibe numeros" promptTitle="Fuentes de Financiación" prompt="Ingresar el valor completo que aportara la fuente de financiación al proyecto en la vigencia 2015." sqref="G6:H9 F7:F9">
      <formula1>0</formula1>
      <formula2>1000000000000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4"/>
  <sheetViews>
    <sheetView topLeftCell="B33" zoomScale="80" zoomScaleNormal="80" workbookViewId="0">
      <selection activeCell="H42" sqref="H42"/>
    </sheetView>
  </sheetViews>
  <sheetFormatPr baseColWidth="10" defaultRowHeight="15" x14ac:dyDescent="0.25"/>
  <cols>
    <col min="1" max="1" width="9.5703125" style="5" bestFit="1" customWidth="1"/>
    <col min="2" max="2" width="12" style="5" customWidth="1"/>
    <col min="3" max="3" width="30.42578125" style="5" customWidth="1"/>
    <col min="4" max="4" width="54" style="5" customWidth="1"/>
    <col min="5" max="5" width="19.42578125" style="5" bestFit="1" customWidth="1"/>
    <col min="6" max="6" width="19.140625" style="6" bestFit="1" customWidth="1"/>
    <col min="7" max="7" width="21" style="6" bestFit="1" customWidth="1"/>
    <col min="8" max="8" width="19" style="6" customWidth="1"/>
    <col min="9" max="9" width="22.28515625" style="5" bestFit="1" customWidth="1"/>
    <col min="10" max="10" width="19.42578125" bestFit="1" customWidth="1"/>
    <col min="11" max="11" width="14.85546875" customWidth="1"/>
  </cols>
  <sheetData>
    <row r="1" spans="1:11" ht="28.5" x14ac:dyDescent="0.25">
      <c r="A1" s="135" t="s">
        <v>26</v>
      </c>
      <c r="B1" s="135"/>
      <c r="C1" s="135"/>
      <c r="D1" s="135"/>
      <c r="E1" s="135"/>
      <c r="F1" s="135"/>
      <c r="G1" s="135"/>
      <c r="H1" s="135"/>
      <c r="I1" s="135"/>
      <c r="J1" s="135"/>
      <c r="K1" s="10"/>
    </row>
    <row r="2" spans="1:11" ht="30" customHeight="1" x14ac:dyDescent="0.25">
      <c r="A2" s="136" t="s">
        <v>0</v>
      </c>
      <c r="B2" s="136" t="s">
        <v>28</v>
      </c>
      <c r="C2" s="136" t="s">
        <v>23</v>
      </c>
      <c r="D2" s="136" t="s">
        <v>1</v>
      </c>
      <c r="E2" s="137" t="s">
        <v>27</v>
      </c>
      <c r="F2" s="139" t="s">
        <v>2</v>
      </c>
      <c r="G2" s="140"/>
      <c r="H2" s="141"/>
      <c r="I2" s="136" t="s">
        <v>3</v>
      </c>
      <c r="J2" s="142" t="s">
        <v>37</v>
      </c>
      <c r="K2" s="10"/>
    </row>
    <row r="3" spans="1:11" ht="30" x14ac:dyDescent="0.25">
      <c r="A3" s="136"/>
      <c r="B3" s="136"/>
      <c r="C3" s="136"/>
      <c r="D3" s="136"/>
      <c r="E3" s="138"/>
      <c r="F3" s="8" t="s">
        <v>34</v>
      </c>
      <c r="G3" s="8" t="s">
        <v>35</v>
      </c>
      <c r="H3" s="40" t="s">
        <v>36</v>
      </c>
      <c r="I3" s="136"/>
      <c r="J3" s="142"/>
      <c r="K3" s="10"/>
    </row>
    <row r="4" spans="1:11" ht="51" x14ac:dyDescent="0.25">
      <c r="A4" s="11">
        <v>1</v>
      </c>
      <c r="B4" s="2" t="s">
        <v>22</v>
      </c>
      <c r="C4" s="51" t="s">
        <v>4</v>
      </c>
      <c r="D4" s="1" t="s">
        <v>14</v>
      </c>
      <c r="E4" s="11" t="s">
        <v>29</v>
      </c>
      <c r="F4" s="7">
        <v>1500000000</v>
      </c>
      <c r="G4" s="7">
        <v>400752369</v>
      </c>
      <c r="H4" s="7"/>
      <c r="I4" s="13" t="s">
        <v>17</v>
      </c>
      <c r="J4" s="38">
        <f t="shared" ref="J4:J9" si="0">F4+G4</f>
        <v>1900752369</v>
      </c>
      <c r="K4" s="39"/>
    </row>
    <row r="5" spans="1:11" ht="398.25" customHeight="1" x14ac:dyDescent="0.25">
      <c r="A5" s="11">
        <v>2</v>
      </c>
      <c r="B5" s="12" t="s">
        <v>16</v>
      </c>
      <c r="C5" s="51" t="s">
        <v>5</v>
      </c>
      <c r="D5" s="4" t="s">
        <v>10</v>
      </c>
      <c r="E5" s="11" t="s">
        <v>29</v>
      </c>
      <c r="F5" s="7">
        <v>0</v>
      </c>
      <c r="G5" s="7">
        <v>1300000000</v>
      </c>
      <c r="H5" s="7"/>
      <c r="I5" s="12" t="s">
        <v>24</v>
      </c>
      <c r="J5" s="20">
        <f t="shared" si="0"/>
        <v>1300000000</v>
      </c>
      <c r="K5" s="10"/>
    </row>
    <row r="6" spans="1:11" ht="114.75" x14ac:dyDescent="0.25">
      <c r="A6" s="11">
        <v>3</v>
      </c>
      <c r="B6" s="12" t="s">
        <v>21</v>
      </c>
      <c r="C6" s="51" t="s">
        <v>6</v>
      </c>
      <c r="D6" s="4" t="s">
        <v>11</v>
      </c>
      <c r="E6" s="11" t="s">
        <v>29</v>
      </c>
      <c r="F6" s="7">
        <v>0</v>
      </c>
      <c r="G6" s="7">
        <v>1800000000</v>
      </c>
      <c r="H6" s="7"/>
      <c r="I6" s="14" t="s">
        <v>25</v>
      </c>
      <c r="J6" s="20">
        <f t="shared" si="0"/>
        <v>1800000000</v>
      </c>
      <c r="K6" s="10"/>
    </row>
    <row r="7" spans="1:11" ht="63.75" x14ac:dyDescent="0.25">
      <c r="A7" s="11">
        <v>4</v>
      </c>
      <c r="B7" s="12" t="s">
        <v>20</v>
      </c>
      <c r="C7" s="51" t="s">
        <v>7</v>
      </c>
      <c r="D7" s="1" t="s">
        <v>12</v>
      </c>
      <c r="E7" s="11" t="s">
        <v>29</v>
      </c>
      <c r="F7" s="7">
        <v>150000000</v>
      </c>
      <c r="G7" s="7">
        <v>1200000000</v>
      </c>
      <c r="H7" s="7"/>
      <c r="I7" s="13" t="s">
        <v>17</v>
      </c>
      <c r="J7" s="20">
        <f t="shared" si="0"/>
        <v>1350000000</v>
      </c>
      <c r="K7" s="10"/>
    </row>
    <row r="8" spans="1:11" ht="72" customHeight="1" x14ac:dyDescent="0.25">
      <c r="A8" s="11">
        <v>5</v>
      </c>
      <c r="B8" s="12" t="s">
        <v>19</v>
      </c>
      <c r="C8" s="51" t="s">
        <v>8</v>
      </c>
      <c r="D8" s="3" t="s">
        <v>13</v>
      </c>
      <c r="E8" s="11" t="s">
        <v>29</v>
      </c>
      <c r="F8" s="7">
        <v>250000000</v>
      </c>
      <c r="G8" s="7">
        <v>400000000</v>
      </c>
      <c r="H8" s="7"/>
      <c r="I8" s="13" t="s">
        <v>17</v>
      </c>
      <c r="J8" s="20">
        <f t="shared" si="0"/>
        <v>650000000</v>
      </c>
      <c r="K8" s="10"/>
    </row>
    <row r="9" spans="1:11" ht="120" x14ac:dyDescent="0.25">
      <c r="A9" s="11">
        <v>6</v>
      </c>
      <c r="B9" s="12" t="s">
        <v>18</v>
      </c>
      <c r="C9" s="51" t="s">
        <v>9</v>
      </c>
      <c r="D9" s="4" t="s">
        <v>15</v>
      </c>
      <c r="E9" s="11" t="s">
        <v>29</v>
      </c>
      <c r="F9" s="7">
        <v>33000000</v>
      </c>
      <c r="G9" s="7">
        <v>1000000000</v>
      </c>
      <c r="H9" s="7"/>
      <c r="I9" s="13" t="s">
        <v>17</v>
      </c>
      <c r="J9" s="20">
        <f t="shared" si="0"/>
        <v>1033000000</v>
      </c>
      <c r="K9" s="10"/>
    </row>
    <row r="10" spans="1:11" x14ac:dyDescent="0.25">
      <c r="A10" s="15"/>
      <c r="B10" s="15"/>
      <c r="C10" s="15"/>
      <c r="D10" s="143" t="s">
        <v>52</v>
      </c>
      <c r="E10" s="143"/>
      <c r="F10" s="16">
        <f>SUM(F4:F9)</f>
        <v>1933000000</v>
      </c>
      <c r="G10" s="17">
        <f>SUM(G4:G9)</f>
        <v>6100752369</v>
      </c>
      <c r="H10" s="17"/>
      <c r="I10" s="9">
        <f>SUM(F10+G10)</f>
        <v>8033752369</v>
      </c>
      <c r="J10" s="10"/>
      <c r="K10" s="10"/>
    </row>
    <row r="11" spans="1:11" x14ac:dyDescent="0.25">
      <c r="A11" s="15"/>
      <c r="B11" s="15"/>
      <c r="C11" s="15"/>
      <c r="D11" s="22"/>
      <c r="E11" s="22"/>
      <c r="F11" s="24"/>
      <c r="G11" s="25"/>
      <c r="H11" s="25"/>
      <c r="I11" s="26"/>
      <c r="J11" s="10"/>
      <c r="K11" s="10"/>
    </row>
    <row r="12" spans="1:11" x14ac:dyDescent="0.25">
      <c r="A12" s="15"/>
      <c r="B12" s="15"/>
      <c r="C12" s="15"/>
      <c r="D12" s="22"/>
      <c r="E12" s="22"/>
      <c r="F12" s="24"/>
      <c r="G12" s="25"/>
      <c r="H12" s="25"/>
      <c r="I12" s="26"/>
      <c r="J12" s="10"/>
      <c r="K12" s="10"/>
    </row>
    <row r="13" spans="1:11" x14ac:dyDescent="0.25">
      <c r="A13" s="15"/>
      <c r="B13" s="15"/>
      <c r="C13" s="15"/>
      <c r="D13" s="22"/>
      <c r="E13" s="22"/>
      <c r="F13" s="24"/>
      <c r="G13" s="25"/>
      <c r="H13" s="25"/>
      <c r="I13" s="26"/>
      <c r="J13" s="10"/>
      <c r="K13" s="10"/>
    </row>
    <row r="14" spans="1:11" x14ac:dyDescent="0.25">
      <c r="A14" s="15"/>
      <c r="B14" s="15"/>
      <c r="C14" s="15"/>
      <c r="D14" s="22"/>
      <c r="E14" s="22"/>
      <c r="F14" s="24"/>
      <c r="G14" s="25"/>
      <c r="H14" s="25"/>
      <c r="I14" s="26"/>
      <c r="J14" s="10"/>
      <c r="K14" s="10"/>
    </row>
    <row r="15" spans="1:11" x14ac:dyDescent="0.25">
      <c r="A15" s="15"/>
      <c r="B15" s="15"/>
      <c r="C15" s="15"/>
      <c r="D15" s="22"/>
      <c r="E15" s="22"/>
      <c r="F15" s="24"/>
      <c r="G15" s="25"/>
      <c r="H15" s="25"/>
      <c r="I15" s="26"/>
      <c r="J15" s="10"/>
      <c r="K15" s="10"/>
    </row>
    <row r="16" spans="1:11" x14ac:dyDescent="0.25">
      <c r="A16" s="15"/>
      <c r="B16" s="15"/>
      <c r="C16" s="15"/>
      <c r="D16" s="22"/>
      <c r="E16" s="22"/>
      <c r="F16" s="24"/>
      <c r="G16" s="25"/>
      <c r="H16" s="25"/>
      <c r="I16" s="26"/>
      <c r="J16" s="10"/>
      <c r="K16" s="10"/>
    </row>
    <row r="17" spans="1:11" x14ac:dyDescent="0.25">
      <c r="A17" s="15"/>
      <c r="B17" s="15"/>
      <c r="C17" s="15"/>
      <c r="D17" s="22"/>
      <c r="E17" s="22"/>
      <c r="F17" s="24"/>
      <c r="G17" s="25"/>
      <c r="H17" s="25"/>
      <c r="I17" s="26"/>
      <c r="J17" s="10"/>
      <c r="K17" s="10"/>
    </row>
    <row r="18" spans="1:11" ht="23.25" x14ac:dyDescent="0.25">
      <c r="A18" s="144" t="s">
        <v>65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0"/>
    </row>
    <row r="19" spans="1:11" ht="17.25" customHeight="1" x14ac:dyDescent="0.25">
      <c r="A19" s="145">
        <v>7</v>
      </c>
      <c r="B19" s="146" t="s">
        <v>31</v>
      </c>
      <c r="C19" s="147" t="s">
        <v>30</v>
      </c>
      <c r="D19" s="145" t="s">
        <v>32</v>
      </c>
      <c r="E19" s="13" t="s">
        <v>33</v>
      </c>
      <c r="F19" s="32">
        <v>408000000</v>
      </c>
      <c r="G19" s="18"/>
      <c r="H19" s="18"/>
      <c r="I19" s="19"/>
      <c r="J19" s="148">
        <f>SUM(F19+G20)</f>
        <v>800000000</v>
      </c>
      <c r="K19" s="10"/>
    </row>
    <row r="20" spans="1:11" ht="71.25" customHeight="1" x14ac:dyDescent="0.25">
      <c r="A20" s="145"/>
      <c r="B20" s="146"/>
      <c r="C20" s="147"/>
      <c r="D20" s="145"/>
      <c r="E20" s="13" t="s">
        <v>36</v>
      </c>
      <c r="F20" s="18"/>
      <c r="G20" s="33">
        <v>392000000</v>
      </c>
      <c r="H20" s="33"/>
      <c r="I20" s="19"/>
      <c r="J20" s="148"/>
      <c r="K20" s="10"/>
    </row>
    <row r="21" spans="1:11" ht="45" customHeight="1" x14ac:dyDescent="0.25">
      <c r="A21" s="153">
        <v>8</v>
      </c>
      <c r="B21" s="153" t="s">
        <v>41</v>
      </c>
      <c r="C21" s="154" t="s">
        <v>43</v>
      </c>
      <c r="D21" s="153" t="s">
        <v>42</v>
      </c>
      <c r="E21" s="21" t="s">
        <v>33</v>
      </c>
      <c r="F21" s="34"/>
      <c r="G21" s="35">
        <v>824342251.16187596</v>
      </c>
      <c r="H21" s="35"/>
      <c r="I21" s="36"/>
      <c r="J21" s="155">
        <f>SUM(G21+G22)</f>
        <v>1032342251.161876</v>
      </c>
      <c r="K21" s="10"/>
    </row>
    <row r="22" spans="1:11" ht="57" customHeight="1" x14ac:dyDescent="0.25">
      <c r="A22" s="153"/>
      <c r="B22" s="153"/>
      <c r="C22" s="154"/>
      <c r="D22" s="153"/>
      <c r="E22" s="21" t="s">
        <v>36</v>
      </c>
      <c r="F22" s="34"/>
      <c r="G22" s="37">
        <v>208000000</v>
      </c>
      <c r="H22" s="37"/>
      <c r="I22" s="36"/>
      <c r="J22" s="156"/>
      <c r="K22" s="10"/>
    </row>
    <row r="23" spans="1:11" ht="89.25" x14ac:dyDescent="0.25">
      <c r="A23" s="23">
        <v>9</v>
      </c>
      <c r="B23" s="13" t="s">
        <v>39</v>
      </c>
      <c r="C23" s="49" t="s">
        <v>38</v>
      </c>
      <c r="D23" s="13" t="s">
        <v>40</v>
      </c>
      <c r="E23" s="13" t="s">
        <v>36</v>
      </c>
      <c r="F23" s="18"/>
      <c r="G23" s="33">
        <v>503126400</v>
      </c>
      <c r="H23" s="33"/>
      <c r="I23" s="19"/>
      <c r="J23" s="19">
        <f>G23</f>
        <v>503126400</v>
      </c>
      <c r="K23" s="10"/>
    </row>
    <row r="24" spans="1:11" ht="28.5" customHeight="1" x14ac:dyDescent="0.25">
      <c r="A24" s="58"/>
      <c r="B24" s="13"/>
      <c r="C24" s="50" t="s">
        <v>73</v>
      </c>
      <c r="D24" s="27" t="s">
        <v>72</v>
      </c>
      <c r="E24" s="27" t="s">
        <v>74</v>
      </c>
      <c r="F24" s="56">
        <v>66328480</v>
      </c>
      <c r="G24" s="30"/>
      <c r="H24" s="30"/>
      <c r="I24" s="30"/>
      <c r="J24" s="31"/>
      <c r="K24" s="10"/>
    </row>
    <row r="25" spans="1:11" ht="25.5" x14ac:dyDescent="0.25">
      <c r="A25" s="23">
        <v>10</v>
      </c>
      <c r="B25" s="13"/>
      <c r="C25" s="50" t="s">
        <v>46</v>
      </c>
      <c r="D25" s="13" t="s">
        <v>47</v>
      </c>
      <c r="E25" s="13" t="s">
        <v>58</v>
      </c>
      <c r="F25" s="28"/>
      <c r="G25" s="28">
        <v>500000000</v>
      </c>
      <c r="H25" s="28"/>
      <c r="I25" s="29"/>
      <c r="J25" s="29">
        <f>G25</f>
        <v>500000000</v>
      </c>
      <c r="K25" s="10"/>
    </row>
    <row r="26" spans="1:11" ht="38.25" x14ac:dyDescent="0.25">
      <c r="A26" s="23">
        <v>11</v>
      </c>
      <c r="B26" s="13"/>
      <c r="C26" s="50" t="s">
        <v>48</v>
      </c>
      <c r="D26" s="13" t="s">
        <v>49</v>
      </c>
      <c r="E26" s="13" t="s">
        <v>59</v>
      </c>
      <c r="F26" s="28">
        <v>600000000</v>
      </c>
      <c r="G26" s="28"/>
      <c r="H26" s="28"/>
      <c r="I26" s="29"/>
      <c r="J26" s="29">
        <f>F26</f>
        <v>600000000</v>
      </c>
      <c r="K26" s="10"/>
    </row>
    <row r="27" spans="1:11" ht="49.5" customHeight="1" x14ac:dyDescent="0.25">
      <c r="A27" s="23">
        <v>12</v>
      </c>
      <c r="B27" s="13"/>
      <c r="C27" s="50" t="s">
        <v>75</v>
      </c>
      <c r="D27" s="12" t="s">
        <v>76</v>
      </c>
      <c r="E27" s="13" t="s">
        <v>58</v>
      </c>
      <c r="F27" s="28"/>
      <c r="G27" s="28">
        <v>300000000</v>
      </c>
      <c r="H27" s="28"/>
      <c r="I27" s="29"/>
      <c r="J27" s="29">
        <f>G27</f>
        <v>300000000</v>
      </c>
      <c r="K27" s="10"/>
    </row>
    <row r="28" spans="1:11" ht="38.25" x14ac:dyDescent="0.25">
      <c r="A28" s="23">
        <v>13</v>
      </c>
      <c r="B28" s="13"/>
      <c r="C28" s="50" t="s">
        <v>44</v>
      </c>
      <c r="D28" s="13" t="s">
        <v>45</v>
      </c>
      <c r="E28" s="13" t="s">
        <v>58</v>
      </c>
      <c r="F28" s="28"/>
      <c r="G28" s="28">
        <v>300000000</v>
      </c>
      <c r="H28" s="28"/>
      <c r="I28" s="29"/>
      <c r="J28" s="29">
        <f>G28</f>
        <v>300000000</v>
      </c>
      <c r="K28" s="10"/>
    </row>
    <row r="29" spans="1:11" ht="34.5" customHeight="1" x14ac:dyDescent="0.25">
      <c r="A29" s="149">
        <v>14</v>
      </c>
      <c r="B29" s="149"/>
      <c r="C29" s="164" t="s">
        <v>53</v>
      </c>
      <c r="D29" s="149" t="s">
        <v>54</v>
      </c>
      <c r="E29" s="27" t="s">
        <v>55</v>
      </c>
      <c r="F29" s="30">
        <v>150000000</v>
      </c>
      <c r="G29" s="30"/>
      <c r="H29" s="30"/>
      <c r="I29" s="31"/>
      <c r="J29" s="151">
        <f>SUM(F29+G30)</f>
        <v>650000000</v>
      </c>
    </row>
    <row r="30" spans="1:11" ht="31.5" customHeight="1" x14ac:dyDescent="0.25">
      <c r="A30" s="149"/>
      <c r="B30" s="149"/>
      <c r="C30" s="164"/>
      <c r="D30" s="149"/>
      <c r="E30" s="27" t="s">
        <v>58</v>
      </c>
      <c r="F30" s="30"/>
      <c r="G30" s="30">
        <v>500000000</v>
      </c>
      <c r="H30" s="30"/>
      <c r="I30" s="31"/>
      <c r="J30" s="152"/>
    </row>
    <row r="31" spans="1:11" ht="37.5" customHeight="1" x14ac:dyDescent="0.25">
      <c r="A31" s="27">
        <v>15</v>
      </c>
      <c r="B31" s="27"/>
      <c r="C31" s="57" t="s">
        <v>77</v>
      </c>
      <c r="D31" s="57" t="s">
        <v>78</v>
      </c>
      <c r="E31" s="27" t="s">
        <v>58</v>
      </c>
      <c r="F31" s="30"/>
      <c r="G31" s="30">
        <v>200000000</v>
      </c>
      <c r="H31" s="30"/>
      <c r="I31" s="31"/>
      <c r="J31" s="31">
        <f>G31</f>
        <v>200000000</v>
      </c>
    </row>
    <row r="32" spans="1:11" ht="63.75" x14ac:dyDescent="0.25">
      <c r="A32" s="27"/>
      <c r="B32" s="27"/>
      <c r="C32" s="50" t="s">
        <v>60</v>
      </c>
      <c r="D32" s="27" t="s">
        <v>61</v>
      </c>
      <c r="E32" s="27" t="s">
        <v>36</v>
      </c>
      <c r="F32" s="30">
        <v>0</v>
      </c>
      <c r="G32" s="44">
        <f>(737717*8000)*60%</f>
        <v>3541041600</v>
      </c>
      <c r="H32" s="30">
        <v>0</v>
      </c>
      <c r="I32" s="31">
        <v>0</v>
      </c>
      <c r="J32" s="31">
        <f>SUM(F32:I32)</f>
        <v>3541041600</v>
      </c>
    </row>
    <row r="33" spans="1:11" ht="89.25" x14ac:dyDescent="0.25">
      <c r="A33" s="27"/>
      <c r="B33" s="27"/>
      <c r="C33" s="50" t="s">
        <v>63</v>
      </c>
      <c r="D33" s="27" t="s">
        <v>62</v>
      </c>
      <c r="E33" s="27" t="s">
        <v>36</v>
      </c>
      <c r="F33" s="30">
        <v>0</v>
      </c>
      <c r="G33" s="30">
        <f>(737717*8000)*20%</f>
        <v>1180347200</v>
      </c>
      <c r="H33" s="30">
        <v>0</v>
      </c>
      <c r="I33" s="31">
        <v>0</v>
      </c>
      <c r="J33" s="31">
        <f>SUM(F33:I33)</f>
        <v>1180347200</v>
      </c>
    </row>
    <row r="34" spans="1:11" ht="76.5" x14ac:dyDescent="0.25">
      <c r="A34" s="15"/>
      <c r="B34" s="13"/>
      <c r="C34" s="50" t="s">
        <v>79</v>
      </c>
      <c r="D34" s="27"/>
      <c r="E34" s="27" t="s">
        <v>81</v>
      </c>
      <c r="F34" s="54">
        <v>0</v>
      </c>
      <c r="G34" s="61">
        <v>124490500</v>
      </c>
      <c r="H34" s="30">
        <v>0</v>
      </c>
      <c r="I34" s="31">
        <v>0</v>
      </c>
      <c r="J34" s="62">
        <f>+G34</f>
        <v>124490500</v>
      </c>
      <c r="K34" s="10"/>
    </row>
    <row r="35" spans="1:11" ht="63.75" x14ac:dyDescent="0.25">
      <c r="A35" s="15"/>
      <c r="B35" s="13"/>
      <c r="C35" s="50" t="s">
        <v>80</v>
      </c>
      <c r="D35" s="27"/>
      <c r="E35" s="27" t="s">
        <v>81</v>
      </c>
      <c r="F35" s="54">
        <v>0</v>
      </c>
      <c r="G35" s="54">
        <v>32984687.5</v>
      </c>
      <c r="H35" s="30">
        <v>0</v>
      </c>
      <c r="I35" s="31">
        <v>0</v>
      </c>
      <c r="J35" s="62">
        <f>+G35</f>
        <v>32984687.5</v>
      </c>
      <c r="K35" s="10"/>
    </row>
    <row r="36" spans="1:11" ht="33" customHeight="1" x14ac:dyDescent="0.25">
      <c r="A36" s="15"/>
      <c r="B36" s="15"/>
      <c r="J36" s="60"/>
      <c r="K36" s="10"/>
    </row>
    <row r="37" spans="1:11" x14ac:dyDescent="0.25">
      <c r="D37" s="15"/>
      <c r="E37" s="157" t="s">
        <v>67</v>
      </c>
      <c r="F37" s="157"/>
      <c r="G37" s="157"/>
      <c r="H37" s="157"/>
      <c r="I37" s="157"/>
    </row>
    <row r="38" spans="1:11" ht="15" customHeight="1" x14ac:dyDescent="0.25">
      <c r="D38" s="158" t="s">
        <v>57</v>
      </c>
      <c r="E38" s="41" t="s">
        <v>66</v>
      </c>
      <c r="F38" s="42" t="s">
        <v>50</v>
      </c>
      <c r="G38" s="41" t="s">
        <v>51</v>
      </c>
      <c r="H38" s="159" t="s">
        <v>68</v>
      </c>
      <c r="I38" s="160"/>
      <c r="J38" s="41" t="s">
        <v>56</v>
      </c>
    </row>
    <row r="39" spans="1:11" ht="15" customHeight="1" x14ac:dyDescent="0.25">
      <c r="D39" s="158"/>
      <c r="E39" s="41"/>
      <c r="F39" s="42"/>
      <c r="G39" s="41"/>
      <c r="H39" s="42" t="s">
        <v>50</v>
      </c>
      <c r="I39" s="41" t="s">
        <v>69</v>
      </c>
      <c r="J39" s="41"/>
    </row>
    <row r="40" spans="1:11" ht="15" customHeight="1" x14ac:dyDescent="0.25">
      <c r="D40" s="158"/>
      <c r="E40" s="53">
        <v>0</v>
      </c>
      <c r="F40" s="43">
        <f>+F26</f>
        <v>600000000</v>
      </c>
      <c r="G40" s="44">
        <f>+G25+G27+G28+G30+G31</f>
        <v>1800000000</v>
      </c>
      <c r="H40" s="44">
        <v>474000000</v>
      </c>
      <c r="I40" s="44">
        <v>403865156.87</v>
      </c>
      <c r="J40" s="45"/>
    </row>
    <row r="41" spans="1:11" ht="18.75" x14ac:dyDescent="0.25">
      <c r="D41" s="48" t="s">
        <v>70</v>
      </c>
      <c r="E41" s="47">
        <f>(737717*8000)*80%</f>
        <v>4721388800</v>
      </c>
      <c r="F41" s="46">
        <v>0</v>
      </c>
      <c r="G41" s="53">
        <v>0</v>
      </c>
      <c r="I41" s="54">
        <f>+G23+G20</f>
        <v>895126400</v>
      </c>
      <c r="J41" s="47">
        <f>+G22</f>
        <v>208000000</v>
      </c>
    </row>
    <row r="42" spans="1:11" ht="18.75" x14ac:dyDescent="0.25">
      <c r="D42" s="52" t="s">
        <v>64</v>
      </c>
      <c r="E42" s="53">
        <v>0</v>
      </c>
      <c r="F42" s="31">
        <f>+F29+J34+J35</f>
        <v>307475187.5</v>
      </c>
      <c r="G42" s="53">
        <v>0</v>
      </c>
      <c r="H42" s="55"/>
      <c r="I42" s="55"/>
      <c r="J42" s="53">
        <v>0</v>
      </c>
    </row>
    <row r="43" spans="1:11" x14ac:dyDescent="0.25">
      <c r="I43" s="6"/>
      <c r="J43" s="5"/>
    </row>
    <row r="44" spans="1:11" ht="26.25" customHeight="1" x14ac:dyDescent="0.25">
      <c r="D44" s="161" t="s">
        <v>71</v>
      </c>
      <c r="E44" s="162"/>
      <c r="F44" s="162"/>
      <c r="G44" s="162"/>
      <c r="H44" s="163"/>
      <c r="I44" s="6"/>
    </row>
  </sheetData>
  <mergeCells count="30">
    <mergeCell ref="A1:J1"/>
    <mergeCell ref="A19:A20"/>
    <mergeCell ref="B19:B20"/>
    <mergeCell ref="C19:C20"/>
    <mergeCell ref="D19:D20"/>
    <mergeCell ref="J19:J20"/>
    <mergeCell ref="J2:J3"/>
    <mergeCell ref="I2:I3"/>
    <mergeCell ref="A2:A3"/>
    <mergeCell ref="C2:C3"/>
    <mergeCell ref="D2:D3"/>
    <mergeCell ref="E2:E3"/>
    <mergeCell ref="B2:B3"/>
    <mergeCell ref="D10:E10"/>
    <mergeCell ref="E37:I37"/>
    <mergeCell ref="D38:D40"/>
    <mergeCell ref="H38:I38"/>
    <mergeCell ref="D44:H44"/>
    <mergeCell ref="F2:H2"/>
    <mergeCell ref="A18:J18"/>
    <mergeCell ref="J29:J30"/>
    <mergeCell ref="J21:J22"/>
    <mergeCell ref="C21:C22"/>
    <mergeCell ref="B21:B22"/>
    <mergeCell ref="A21:A22"/>
    <mergeCell ref="D21:D22"/>
    <mergeCell ref="D29:D30"/>
    <mergeCell ref="C29:C30"/>
    <mergeCell ref="B29:B30"/>
    <mergeCell ref="A29:A30"/>
  </mergeCells>
  <dataValidations count="1">
    <dataValidation type="decimal" allowBlank="1" showInputMessage="1" showErrorMessage="1" errorTitle="Fuentes de Financiación" error="Esta celda solo recibe numeros" promptTitle="Fuentes de Financiación" prompt="Ingresar el valor completo que aportara la fuente de financiación al proyecto en la vigencia 2015." sqref="G6:H9 F7:F9">
      <formula1>0</formula1>
      <formula2>1000000000000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9"/>
  <sheetViews>
    <sheetView zoomScale="80" zoomScaleNormal="80" workbookViewId="0">
      <selection activeCell="B31" sqref="B31"/>
    </sheetView>
  </sheetViews>
  <sheetFormatPr baseColWidth="10" defaultRowHeight="15" x14ac:dyDescent="0.25"/>
  <cols>
    <col min="1" max="1" width="12" style="5" customWidth="1"/>
    <col min="2" max="2" width="43" style="5" customWidth="1"/>
    <col min="3" max="3" width="54" style="5" customWidth="1"/>
    <col min="4" max="4" width="19.42578125" style="5" bestFit="1" customWidth="1"/>
    <col min="5" max="5" width="21.7109375" style="6" customWidth="1"/>
    <col min="6" max="6" width="21" style="6" bestFit="1" customWidth="1"/>
    <col min="7" max="7" width="19" style="6" customWidth="1"/>
    <col min="8" max="8" width="22.28515625" style="5" bestFit="1" customWidth="1"/>
    <col min="9" max="9" width="19.42578125" bestFit="1" customWidth="1"/>
    <col min="10" max="10" width="14.85546875" customWidth="1"/>
  </cols>
  <sheetData>
    <row r="1" spans="1:10" ht="28.5" x14ac:dyDescent="0.25">
      <c r="A1" s="135" t="s">
        <v>26</v>
      </c>
      <c r="B1" s="135"/>
      <c r="C1" s="135"/>
      <c r="D1" s="135"/>
      <c r="E1" s="135"/>
      <c r="F1" s="135"/>
      <c r="G1" s="135"/>
      <c r="H1" s="135"/>
      <c r="I1" s="135"/>
      <c r="J1" s="10"/>
    </row>
    <row r="2" spans="1:10" ht="28.5" x14ac:dyDescent="0.25">
      <c r="A2" s="165" t="s">
        <v>93</v>
      </c>
      <c r="B2" s="165"/>
      <c r="C2" s="165"/>
      <c r="D2" s="165"/>
      <c r="E2" s="165"/>
      <c r="F2" s="165"/>
      <c r="G2" s="165"/>
      <c r="H2" s="165"/>
      <c r="I2" s="165"/>
      <c r="J2" s="10"/>
    </row>
    <row r="3" spans="1:10" ht="30" customHeight="1" x14ac:dyDescent="0.25">
      <c r="A3" s="136" t="s">
        <v>28</v>
      </c>
      <c r="B3" s="136" t="s">
        <v>23</v>
      </c>
      <c r="C3" s="136" t="s">
        <v>1</v>
      </c>
      <c r="D3" s="137" t="s">
        <v>27</v>
      </c>
      <c r="E3" s="139" t="s">
        <v>2</v>
      </c>
      <c r="F3" s="140"/>
      <c r="G3" s="141"/>
      <c r="H3" s="136" t="s">
        <v>3</v>
      </c>
      <c r="I3" s="142" t="s">
        <v>37</v>
      </c>
      <c r="J3" s="10"/>
    </row>
    <row r="4" spans="1:10" x14ac:dyDescent="0.25">
      <c r="A4" s="136"/>
      <c r="B4" s="136"/>
      <c r="C4" s="136"/>
      <c r="D4" s="138"/>
      <c r="E4" s="88" t="s">
        <v>34</v>
      </c>
      <c r="F4" s="88" t="s">
        <v>35</v>
      </c>
      <c r="G4" s="88" t="s">
        <v>36</v>
      </c>
      <c r="H4" s="136"/>
      <c r="I4" s="142"/>
      <c r="J4" s="10"/>
    </row>
    <row r="5" spans="1:10" ht="45" x14ac:dyDescent="0.25">
      <c r="A5" s="2" t="s">
        <v>22</v>
      </c>
      <c r="B5" s="51" t="s">
        <v>4</v>
      </c>
      <c r="C5" s="1" t="s">
        <v>14</v>
      </c>
      <c r="D5" s="11" t="s">
        <v>29</v>
      </c>
      <c r="E5" s="7">
        <v>1500000000</v>
      </c>
      <c r="F5" s="7">
        <v>400752369</v>
      </c>
      <c r="G5" s="7"/>
      <c r="H5" s="13" t="s">
        <v>17</v>
      </c>
      <c r="I5" s="38">
        <f t="shared" ref="I5:I10" si="0">E5+F5</f>
        <v>1900752369</v>
      </c>
      <c r="J5" s="39"/>
    </row>
    <row r="6" spans="1:10" ht="398.25" customHeight="1" x14ac:dyDescent="0.25">
      <c r="A6" s="2" t="s">
        <v>98</v>
      </c>
      <c r="B6" s="51" t="s">
        <v>5</v>
      </c>
      <c r="C6" s="4" t="s">
        <v>10</v>
      </c>
      <c r="D6" s="11" t="s">
        <v>29</v>
      </c>
      <c r="E6" s="7">
        <v>0</v>
      </c>
      <c r="F6" s="7">
        <v>1300000000</v>
      </c>
      <c r="G6" s="7"/>
      <c r="H6" s="12" t="s">
        <v>24</v>
      </c>
      <c r="I6" s="20">
        <f t="shared" si="0"/>
        <v>1300000000</v>
      </c>
      <c r="J6" s="10"/>
    </row>
    <row r="7" spans="1:10" ht="90" x14ac:dyDescent="0.25">
      <c r="A7" s="12" t="s">
        <v>21</v>
      </c>
      <c r="B7" s="51" t="s">
        <v>6</v>
      </c>
      <c r="C7" s="4" t="s">
        <v>11</v>
      </c>
      <c r="D7" s="11" t="s">
        <v>29</v>
      </c>
      <c r="E7" s="7">
        <v>0</v>
      </c>
      <c r="F7" s="7">
        <v>1800000000</v>
      </c>
      <c r="G7" s="7"/>
      <c r="H7" s="14" t="s">
        <v>25</v>
      </c>
      <c r="I7" s="20">
        <f t="shared" si="0"/>
        <v>1800000000</v>
      </c>
      <c r="J7" s="10"/>
    </row>
    <row r="8" spans="1:10" ht="51" x14ac:dyDescent="0.25">
      <c r="A8" s="12" t="s">
        <v>20</v>
      </c>
      <c r="B8" s="51" t="s">
        <v>7</v>
      </c>
      <c r="C8" s="1" t="s">
        <v>12</v>
      </c>
      <c r="D8" s="11" t="s">
        <v>29</v>
      </c>
      <c r="E8" s="7">
        <v>150000000</v>
      </c>
      <c r="F8" s="7">
        <v>1200000000</v>
      </c>
      <c r="G8" s="7"/>
      <c r="H8" s="13" t="s">
        <v>17</v>
      </c>
      <c r="I8" s="20">
        <f t="shared" si="0"/>
        <v>1350000000</v>
      </c>
      <c r="J8" s="10"/>
    </row>
    <row r="9" spans="1:10" ht="72" customHeight="1" x14ac:dyDescent="0.25">
      <c r="A9" s="12" t="s">
        <v>19</v>
      </c>
      <c r="B9" s="51" t="s">
        <v>8</v>
      </c>
      <c r="C9" s="3" t="s">
        <v>104</v>
      </c>
      <c r="D9" s="11" t="s">
        <v>29</v>
      </c>
      <c r="E9" s="7">
        <v>250000000</v>
      </c>
      <c r="F9" s="7">
        <v>400000000</v>
      </c>
      <c r="G9" s="7"/>
      <c r="H9" s="13" t="s">
        <v>17</v>
      </c>
      <c r="I9" s="20">
        <f t="shared" si="0"/>
        <v>650000000</v>
      </c>
      <c r="J9" s="10"/>
    </row>
    <row r="10" spans="1:10" ht="120" x14ac:dyDescent="0.25">
      <c r="A10" s="12" t="s">
        <v>18</v>
      </c>
      <c r="B10" s="51" t="s">
        <v>9</v>
      </c>
      <c r="C10" s="4" t="s">
        <v>15</v>
      </c>
      <c r="D10" s="11" t="s">
        <v>29</v>
      </c>
      <c r="E10" s="7">
        <v>33000000</v>
      </c>
      <c r="F10" s="7">
        <v>1000000000</v>
      </c>
      <c r="G10" s="7"/>
      <c r="H10" s="13" t="s">
        <v>17</v>
      </c>
      <c r="I10" s="38">
        <f t="shared" si="0"/>
        <v>1033000000</v>
      </c>
      <c r="J10" s="10"/>
    </row>
    <row r="11" spans="1:10" x14ac:dyDescent="0.25">
      <c r="A11" s="15"/>
      <c r="B11" s="15"/>
      <c r="C11" s="143" t="s">
        <v>52</v>
      </c>
      <c r="D11" s="143"/>
      <c r="E11" s="16">
        <f>SUM(E5:E10)</f>
        <v>1933000000</v>
      </c>
      <c r="F11" s="17">
        <f>SUM(F5:F10)</f>
        <v>6100752369</v>
      </c>
      <c r="G11" s="17"/>
      <c r="H11" s="9">
        <f>SUM(E11+F11)</f>
        <v>8033752369</v>
      </c>
      <c r="I11" s="10"/>
      <c r="J11" s="10"/>
    </row>
    <row r="12" spans="1:10" x14ac:dyDescent="0.25">
      <c r="A12" s="15"/>
      <c r="B12" s="15"/>
      <c r="C12" s="22"/>
      <c r="D12" s="22"/>
      <c r="E12" s="24"/>
      <c r="F12" s="25"/>
      <c r="G12" s="25"/>
      <c r="H12" s="26"/>
      <c r="I12" s="10"/>
      <c r="J12" s="10"/>
    </row>
    <row r="13" spans="1:10" x14ac:dyDescent="0.25">
      <c r="A13" s="15"/>
      <c r="B13" s="15"/>
      <c r="C13" s="22"/>
      <c r="D13" s="22"/>
      <c r="E13" s="24"/>
      <c r="F13" s="25"/>
      <c r="G13" s="25"/>
      <c r="H13" s="26"/>
      <c r="I13" s="10"/>
      <c r="J13" s="10"/>
    </row>
    <row r="14" spans="1:10" x14ac:dyDescent="0.25">
      <c r="A14" s="15"/>
      <c r="B14" s="15"/>
      <c r="C14" s="22"/>
      <c r="D14" s="22"/>
      <c r="E14" s="24"/>
      <c r="F14" s="25"/>
      <c r="G14" s="25"/>
      <c r="H14" s="26"/>
      <c r="I14" s="10"/>
      <c r="J14" s="10"/>
    </row>
    <row r="15" spans="1:10" x14ac:dyDescent="0.25">
      <c r="A15" s="15"/>
      <c r="B15" s="15"/>
      <c r="C15" s="22"/>
      <c r="D15" s="22"/>
      <c r="E15" s="24"/>
      <c r="F15" s="25"/>
      <c r="G15" s="25"/>
      <c r="H15" s="26"/>
      <c r="I15" s="10"/>
      <c r="J15" s="10"/>
    </row>
    <row r="16" spans="1:10" x14ac:dyDescent="0.25">
      <c r="A16" s="15"/>
      <c r="B16" s="15"/>
      <c r="C16" s="22"/>
      <c r="D16" s="22"/>
      <c r="E16" s="24"/>
      <c r="F16" s="25"/>
      <c r="G16" s="25"/>
      <c r="H16" s="26"/>
      <c r="I16" s="10"/>
      <c r="J16" s="10"/>
    </row>
    <row r="17" spans="1:10" x14ac:dyDescent="0.25">
      <c r="A17" s="15"/>
      <c r="B17" s="15"/>
      <c r="C17" s="22"/>
      <c r="D17" s="22"/>
      <c r="E17" s="24"/>
      <c r="F17" s="25"/>
      <c r="G17" s="25"/>
      <c r="H17" s="26"/>
      <c r="I17" s="10"/>
      <c r="J17" s="10"/>
    </row>
    <row r="18" spans="1:10" x14ac:dyDescent="0.25">
      <c r="A18" s="15"/>
      <c r="B18" s="15"/>
      <c r="C18" s="22"/>
      <c r="D18" s="22"/>
      <c r="E18" s="24"/>
      <c r="F18" s="25"/>
      <c r="G18" s="25"/>
      <c r="H18" s="26"/>
      <c r="I18" s="10"/>
      <c r="J18" s="10"/>
    </row>
    <row r="19" spans="1:10" x14ac:dyDescent="0.25">
      <c r="A19" s="15"/>
      <c r="B19" s="15"/>
      <c r="C19" s="22"/>
      <c r="D19" s="22"/>
      <c r="E19" s="24"/>
      <c r="F19" s="25"/>
      <c r="G19" s="25"/>
      <c r="H19" s="26"/>
      <c r="I19" s="10"/>
      <c r="J19" s="10"/>
    </row>
    <row r="20" spans="1:10" x14ac:dyDescent="0.25">
      <c r="A20" s="15"/>
      <c r="B20" s="15"/>
      <c r="C20" s="22"/>
      <c r="D20" s="22"/>
      <c r="E20" s="24"/>
      <c r="F20" s="25"/>
      <c r="G20" s="25"/>
      <c r="H20" s="26"/>
      <c r="I20" s="10"/>
      <c r="J20" s="10"/>
    </row>
    <row r="21" spans="1:10" ht="23.25" x14ac:dyDescent="0.25">
      <c r="A21" s="166" t="s">
        <v>65</v>
      </c>
      <c r="B21" s="167"/>
      <c r="C21" s="167"/>
      <c r="D21" s="167"/>
      <c r="E21" s="167"/>
      <c r="F21" s="167"/>
      <c r="G21" s="167"/>
      <c r="H21" s="167"/>
      <c r="I21" s="168"/>
      <c r="J21" s="10"/>
    </row>
    <row r="22" spans="1:10" ht="19.5" customHeight="1" x14ac:dyDescent="0.25">
      <c r="A22" s="146"/>
      <c r="B22" s="147" t="s">
        <v>30</v>
      </c>
      <c r="C22" s="145" t="s">
        <v>32</v>
      </c>
      <c r="D22" s="13" t="s">
        <v>33</v>
      </c>
      <c r="E22" s="32">
        <v>408000000</v>
      </c>
      <c r="F22" s="18"/>
      <c r="G22" s="18"/>
      <c r="H22" s="19"/>
      <c r="I22" s="148">
        <f>SUM(E22+F23)</f>
        <v>800000000</v>
      </c>
      <c r="J22" s="10"/>
    </row>
    <row r="23" spans="1:10" ht="24.75" customHeight="1" x14ac:dyDescent="0.25">
      <c r="A23" s="146"/>
      <c r="B23" s="147"/>
      <c r="C23" s="145"/>
      <c r="D23" s="13" t="s">
        <v>36</v>
      </c>
      <c r="E23" s="18"/>
      <c r="F23" s="33">
        <v>392000000</v>
      </c>
      <c r="G23" s="33"/>
      <c r="H23" s="19"/>
      <c r="I23" s="148"/>
      <c r="J23" s="10"/>
    </row>
    <row r="24" spans="1:10" ht="63.75" x14ac:dyDescent="0.25">
      <c r="A24" s="89"/>
      <c r="B24" s="49" t="s">
        <v>38</v>
      </c>
      <c r="C24" s="13" t="s">
        <v>86</v>
      </c>
      <c r="D24" s="13" t="s">
        <v>36</v>
      </c>
      <c r="E24" s="18"/>
      <c r="F24" s="33">
        <v>503126400</v>
      </c>
      <c r="G24" s="33"/>
      <c r="H24" s="19"/>
      <c r="I24" s="19">
        <f>F24</f>
        <v>503126400</v>
      </c>
      <c r="J24" s="10"/>
    </row>
    <row r="25" spans="1:10" ht="28.5" customHeight="1" x14ac:dyDescent="0.25">
      <c r="A25" s="169"/>
      <c r="B25" s="170" t="s">
        <v>43</v>
      </c>
      <c r="C25" s="169" t="s">
        <v>42</v>
      </c>
      <c r="D25" s="63" t="s">
        <v>33</v>
      </c>
      <c r="E25" s="64"/>
      <c r="F25" s="33">
        <v>824342151.16187596</v>
      </c>
      <c r="G25" s="33"/>
      <c r="H25" s="32"/>
      <c r="I25" s="171">
        <f>SUM(F25+F26)</f>
        <v>1032342151.161876</v>
      </c>
      <c r="J25" s="10"/>
    </row>
    <row r="26" spans="1:10" ht="24.75" customHeight="1" x14ac:dyDescent="0.25">
      <c r="A26" s="169"/>
      <c r="B26" s="170"/>
      <c r="C26" s="169"/>
      <c r="D26" s="63" t="s">
        <v>36</v>
      </c>
      <c r="E26" s="64"/>
      <c r="F26" s="32">
        <v>208000000</v>
      </c>
      <c r="G26" s="65"/>
      <c r="H26" s="32"/>
      <c r="I26" s="172"/>
      <c r="J26" s="10"/>
    </row>
    <row r="27" spans="1:10" ht="28.5" customHeight="1" x14ac:dyDescent="0.25">
      <c r="A27" s="89"/>
      <c r="B27" s="50" t="s">
        <v>73</v>
      </c>
      <c r="C27" s="27" t="s">
        <v>72</v>
      </c>
      <c r="D27" s="27" t="s">
        <v>74</v>
      </c>
      <c r="E27" s="56">
        <v>66328480</v>
      </c>
      <c r="F27" s="28"/>
      <c r="G27" s="30"/>
      <c r="H27" s="30"/>
      <c r="I27" s="31"/>
      <c r="J27" s="10"/>
    </row>
    <row r="28" spans="1:10" ht="48" customHeight="1" x14ac:dyDescent="0.25">
      <c r="A28" s="89"/>
      <c r="B28" s="50" t="s">
        <v>94</v>
      </c>
      <c r="C28" s="27"/>
      <c r="D28" s="85" t="s">
        <v>84</v>
      </c>
      <c r="E28" s="56"/>
      <c r="F28" s="28">
        <v>61600000</v>
      </c>
      <c r="G28" s="30"/>
      <c r="H28" s="30"/>
      <c r="I28" s="31">
        <f t="shared" ref="I28:I33" si="1">+F28</f>
        <v>61600000</v>
      </c>
      <c r="J28" s="10"/>
    </row>
    <row r="29" spans="1:10" ht="72.75" customHeight="1" x14ac:dyDescent="0.25">
      <c r="A29" s="89"/>
      <c r="B29" s="50" t="s">
        <v>100</v>
      </c>
      <c r="C29" s="27" t="s">
        <v>99</v>
      </c>
      <c r="D29" s="85" t="s">
        <v>84</v>
      </c>
      <c r="E29" s="56"/>
      <c r="F29" s="30">
        <v>65292312</v>
      </c>
      <c r="G29" s="30"/>
      <c r="H29" s="30"/>
      <c r="I29" s="31">
        <f t="shared" si="1"/>
        <v>65292312</v>
      </c>
      <c r="J29" s="10"/>
    </row>
    <row r="30" spans="1:10" ht="80.25" customHeight="1" x14ac:dyDescent="0.25">
      <c r="A30" s="89"/>
      <c r="B30" s="50" t="s">
        <v>95</v>
      </c>
      <c r="C30" s="27"/>
      <c r="D30" s="85" t="s">
        <v>84</v>
      </c>
      <c r="E30" s="56"/>
      <c r="F30" s="30">
        <v>90200000</v>
      </c>
      <c r="G30" s="30"/>
      <c r="H30" s="30"/>
      <c r="I30" s="31">
        <f t="shared" si="1"/>
        <v>90200000</v>
      </c>
      <c r="J30" s="10"/>
    </row>
    <row r="31" spans="1:10" ht="51" x14ac:dyDescent="0.25">
      <c r="A31" s="66"/>
      <c r="B31" s="67" t="s">
        <v>83</v>
      </c>
      <c r="C31" s="68"/>
      <c r="D31" s="69" t="s">
        <v>84</v>
      </c>
      <c r="E31" s="70"/>
      <c r="F31" s="70">
        <v>417017483</v>
      </c>
      <c r="G31" s="70"/>
      <c r="H31" s="71"/>
      <c r="I31" s="71">
        <f t="shared" si="1"/>
        <v>417017483</v>
      </c>
    </row>
    <row r="32" spans="1:10" ht="86.25" customHeight="1" x14ac:dyDescent="0.25">
      <c r="A32" s="66"/>
      <c r="B32" s="67" t="s">
        <v>85</v>
      </c>
      <c r="C32" s="68"/>
      <c r="D32" s="69" t="s">
        <v>84</v>
      </c>
      <c r="E32" s="70"/>
      <c r="F32" s="70">
        <v>70200000</v>
      </c>
      <c r="G32" s="70"/>
      <c r="H32" s="71"/>
      <c r="I32" s="71">
        <f t="shared" si="1"/>
        <v>70200000</v>
      </c>
    </row>
    <row r="33" spans="1:10" ht="51" x14ac:dyDescent="0.25">
      <c r="A33" s="72"/>
      <c r="B33" s="67" t="s">
        <v>82</v>
      </c>
      <c r="C33" s="68"/>
      <c r="D33" s="69" t="s">
        <v>84</v>
      </c>
      <c r="E33" s="73">
        <v>0</v>
      </c>
      <c r="F33" s="74">
        <v>124490500</v>
      </c>
      <c r="G33" s="70">
        <v>0</v>
      </c>
      <c r="H33" s="71">
        <v>0</v>
      </c>
      <c r="I33" s="75">
        <f t="shared" si="1"/>
        <v>124490500</v>
      </c>
      <c r="J33" s="10"/>
    </row>
    <row r="34" spans="1:10" ht="46.5" customHeight="1" x14ac:dyDescent="0.25">
      <c r="A34" s="76"/>
      <c r="B34" s="67" t="s">
        <v>88</v>
      </c>
      <c r="C34" s="77" t="s">
        <v>47</v>
      </c>
      <c r="D34" s="77" t="s">
        <v>58</v>
      </c>
      <c r="E34" s="78"/>
      <c r="F34" s="78">
        <v>500000000</v>
      </c>
      <c r="G34" s="78"/>
      <c r="H34" s="79"/>
      <c r="I34" s="79">
        <f>F34</f>
        <v>500000000</v>
      </c>
      <c r="J34" s="10"/>
    </row>
    <row r="35" spans="1:10" ht="38.25" x14ac:dyDescent="0.25">
      <c r="A35" s="72"/>
      <c r="B35" s="67" t="s">
        <v>80</v>
      </c>
      <c r="C35" s="68"/>
      <c r="D35" s="69" t="s">
        <v>84</v>
      </c>
      <c r="E35" s="73">
        <v>0</v>
      </c>
      <c r="F35" s="73">
        <v>32984687.5</v>
      </c>
      <c r="G35" s="70">
        <v>0</v>
      </c>
      <c r="H35" s="71">
        <v>0</v>
      </c>
      <c r="I35" s="75">
        <f>+F35</f>
        <v>32984687.5</v>
      </c>
      <c r="J35" s="10"/>
    </row>
    <row r="36" spans="1:10" ht="107.25" customHeight="1" x14ac:dyDescent="0.25">
      <c r="A36" s="87"/>
      <c r="B36" s="81" t="s">
        <v>101</v>
      </c>
      <c r="C36" s="82"/>
      <c r="D36" s="69" t="s">
        <v>84</v>
      </c>
      <c r="E36" s="70"/>
      <c r="F36" s="70">
        <v>46020000</v>
      </c>
      <c r="G36" s="70"/>
      <c r="H36" s="71"/>
      <c r="I36" s="86">
        <f>+F36</f>
        <v>46020000</v>
      </c>
    </row>
    <row r="37" spans="1:10" ht="48" customHeight="1" x14ac:dyDescent="0.25">
      <c r="A37" s="66"/>
      <c r="B37" s="81" t="s">
        <v>102</v>
      </c>
      <c r="C37" s="82"/>
      <c r="D37" s="69" t="s">
        <v>84</v>
      </c>
      <c r="E37" s="70"/>
      <c r="F37" s="70">
        <v>36000000</v>
      </c>
      <c r="G37" s="70"/>
      <c r="H37" s="71"/>
      <c r="I37" s="86">
        <f>+F37</f>
        <v>36000000</v>
      </c>
    </row>
    <row r="38" spans="1:10" ht="38.25" customHeight="1" x14ac:dyDescent="0.25">
      <c r="A38" s="173"/>
      <c r="B38" s="175" t="s">
        <v>48</v>
      </c>
      <c r="C38" s="173" t="s">
        <v>49</v>
      </c>
      <c r="D38" s="77" t="s">
        <v>59</v>
      </c>
      <c r="E38" s="84">
        <v>500000000</v>
      </c>
      <c r="F38" s="78"/>
      <c r="G38" s="78"/>
      <c r="H38" s="79"/>
      <c r="I38" s="177">
        <f>+E38+F39</f>
        <v>600000000</v>
      </c>
      <c r="J38" s="10"/>
    </row>
    <row r="39" spans="1:10" x14ac:dyDescent="0.25">
      <c r="A39" s="174"/>
      <c r="B39" s="176"/>
      <c r="C39" s="174"/>
      <c r="D39" s="68" t="s">
        <v>58</v>
      </c>
      <c r="E39" s="78"/>
      <c r="F39" s="78">
        <v>100000000</v>
      </c>
      <c r="G39" s="78"/>
      <c r="H39" s="79"/>
      <c r="I39" s="178"/>
      <c r="J39" s="10"/>
    </row>
    <row r="40" spans="1:10" ht="38.25" x14ac:dyDescent="0.25">
      <c r="A40" s="68"/>
      <c r="B40" s="67" t="s">
        <v>60</v>
      </c>
      <c r="C40" s="68" t="s">
        <v>61</v>
      </c>
      <c r="D40" s="68" t="s">
        <v>36</v>
      </c>
      <c r="E40" s="70">
        <v>0</v>
      </c>
      <c r="F40" s="83">
        <f>(737717*8000)*60%</f>
        <v>3541041600</v>
      </c>
      <c r="G40" s="70">
        <v>0</v>
      </c>
      <c r="H40" s="71">
        <v>0</v>
      </c>
      <c r="I40" s="71">
        <f>SUM(E40:H40)</f>
        <v>3541041600</v>
      </c>
    </row>
    <row r="41" spans="1:10" ht="51" x14ac:dyDescent="0.25">
      <c r="A41" s="68"/>
      <c r="B41" s="67" t="s">
        <v>63</v>
      </c>
      <c r="C41" s="68" t="s">
        <v>62</v>
      </c>
      <c r="D41" s="68" t="s">
        <v>36</v>
      </c>
      <c r="E41" s="70">
        <v>0</v>
      </c>
      <c r="F41" s="70">
        <f>(737717*8000)*20%</f>
        <v>1180347200</v>
      </c>
      <c r="G41" s="70">
        <v>0</v>
      </c>
      <c r="H41" s="71">
        <v>0</v>
      </c>
      <c r="I41" s="71">
        <f>SUM(E41:H41)</f>
        <v>1180347200</v>
      </c>
    </row>
    <row r="42" spans="1:10" ht="28.5" customHeight="1" x14ac:dyDescent="0.25">
      <c r="A42" s="173"/>
      <c r="B42" s="175" t="s">
        <v>87</v>
      </c>
      <c r="C42" s="189" t="s">
        <v>91</v>
      </c>
      <c r="D42" s="68" t="s">
        <v>36</v>
      </c>
      <c r="E42" s="69"/>
      <c r="F42" s="70">
        <f>(737717*8000)*20%</f>
        <v>1180347200</v>
      </c>
      <c r="G42" s="69"/>
      <c r="H42" s="68"/>
      <c r="I42" s="179">
        <f>SUM(F42:F44)</f>
        <v>1408754000</v>
      </c>
      <c r="J42" s="10"/>
    </row>
    <row r="43" spans="1:10" ht="38.25" customHeight="1" x14ac:dyDescent="0.25">
      <c r="A43" s="187"/>
      <c r="B43" s="188"/>
      <c r="C43" s="190"/>
      <c r="D43" s="68" t="s">
        <v>58</v>
      </c>
      <c r="E43" s="69"/>
      <c r="F43" s="70">
        <v>200000000</v>
      </c>
      <c r="G43" s="69"/>
      <c r="H43" s="68"/>
      <c r="I43" s="180"/>
      <c r="J43" s="10"/>
    </row>
    <row r="44" spans="1:10" ht="29.25" customHeight="1" x14ac:dyDescent="0.25">
      <c r="A44" s="174"/>
      <c r="B44" s="176"/>
      <c r="C44" s="191"/>
      <c r="D44" s="69" t="s">
        <v>90</v>
      </c>
      <c r="E44" s="69"/>
      <c r="F44" s="70">
        <v>28406800</v>
      </c>
      <c r="G44" s="69"/>
      <c r="H44" s="68"/>
      <c r="I44" s="181"/>
      <c r="J44" s="10"/>
    </row>
    <row r="45" spans="1:10" ht="34.5" customHeight="1" x14ac:dyDescent="0.25">
      <c r="A45" s="72"/>
      <c r="B45" s="81" t="s">
        <v>89</v>
      </c>
      <c r="C45" s="80" t="s">
        <v>76</v>
      </c>
      <c r="D45" s="77" t="s">
        <v>58</v>
      </c>
      <c r="E45" s="78"/>
      <c r="F45" s="78">
        <v>300000000</v>
      </c>
      <c r="G45" s="78"/>
      <c r="H45" s="79"/>
      <c r="I45" s="79">
        <f>F45</f>
        <v>300000000</v>
      </c>
      <c r="J45" s="10"/>
    </row>
    <row r="46" spans="1:10" ht="22.5" customHeight="1" x14ac:dyDescent="0.25">
      <c r="A46" s="173"/>
      <c r="B46" s="175" t="s">
        <v>44</v>
      </c>
      <c r="C46" s="173" t="s">
        <v>92</v>
      </c>
      <c r="D46" s="77" t="s">
        <v>58</v>
      </c>
      <c r="E46" s="78"/>
      <c r="F46" s="78">
        <v>400000000</v>
      </c>
      <c r="G46" s="78"/>
      <c r="H46" s="79"/>
      <c r="I46" s="177">
        <f>+F46+E47</f>
        <v>500000000</v>
      </c>
      <c r="J46" s="10"/>
    </row>
    <row r="47" spans="1:10" ht="21.75" customHeight="1" x14ac:dyDescent="0.25">
      <c r="A47" s="174"/>
      <c r="B47" s="176"/>
      <c r="C47" s="174"/>
      <c r="D47" s="77" t="s">
        <v>59</v>
      </c>
      <c r="E47" s="84">
        <v>100000000</v>
      </c>
      <c r="F47" s="78"/>
      <c r="G47" s="78"/>
      <c r="H47" s="79"/>
      <c r="I47" s="178"/>
      <c r="J47" s="10"/>
    </row>
    <row r="48" spans="1:10" ht="70.5" customHeight="1" x14ac:dyDescent="0.25">
      <c r="A48" s="66"/>
      <c r="B48" s="81" t="s">
        <v>96</v>
      </c>
      <c r="C48" s="82" t="s">
        <v>97</v>
      </c>
      <c r="D48" s="68" t="s">
        <v>58</v>
      </c>
      <c r="E48" s="70"/>
      <c r="F48" s="70">
        <v>300000000</v>
      </c>
      <c r="G48" s="70"/>
      <c r="H48" s="71"/>
      <c r="I48" s="90">
        <f>+F48</f>
        <v>300000000</v>
      </c>
    </row>
    <row r="49" spans="1:9" ht="63.75" x14ac:dyDescent="0.25">
      <c r="A49" s="68"/>
      <c r="B49" s="81" t="s">
        <v>103</v>
      </c>
      <c r="C49" s="69" t="s">
        <v>105</v>
      </c>
      <c r="D49" s="69" t="s">
        <v>106</v>
      </c>
      <c r="E49" s="69"/>
      <c r="F49" s="94">
        <v>1800000000</v>
      </c>
      <c r="G49" s="95"/>
      <c r="H49" s="95"/>
      <c r="I49" s="95">
        <f>+E49+F49+G49</f>
        <v>1800000000</v>
      </c>
    </row>
    <row r="50" spans="1:9" hidden="1" x14ac:dyDescent="0.25">
      <c r="C50" s="15"/>
      <c r="D50" s="182" t="s">
        <v>67</v>
      </c>
      <c r="E50" s="183"/>
      <c r="F50" s="184"/>
      <c r="G50"/>
      <c r="H50"/>
    </row>
    <row r="51" spans="1:9" hidden="1" x14ac:dyDescent="0.25">
      <c r="C51" s="158" t="s">
        <v>57</v>
      </c>
      <c r="D51" s="41" t="s">
        <v>66</v>
      </c>
      <c r="E51" s="92" t="s">
        <v>50</v>
      </c>
      <c r="F51" s="41" t="s">
        <v>51</v>
      </c>
      <c r="G51"/>
      <c r="H51"/>
    </row>
    <row r="52" spans="1:9" hidden="1" x14ac:dyDescent="0.25">
      <c r="C52" s="158"/>
      <c r="D52" s="41"/>
      <c r="E52" s="92"/>
      <c r="F52" s="41"/>
      <c r="G52"/>
      <c r="H52"/>
    </row>
    <row r="53" spans="1:9" hidden="1" x14ac:dyDescent="0.25">
      <c r="C53" s="158"/>
      <c r="D53" s="53">
        <v>0</v>
      </c>
      <c r="E53" s="43">
        <f>+E22+E27+E38+E47</f>
        <v>1074328480</v>
      </c>
      <c r="F53" s="44">
        <f>+F25+F34+F43+F39+F45+F46+F48</f>
        <v>2624342151.1618757</v>
      </c>
      <c r="G53"/>
      <c r="H53"/>
    </row>
    <row r="54" spans="1:9" ht="18.75" hidden="1" x14ac:dyDescent="0.25">
      <c r="C54" s="91" t="s">
        <v>70</v>
      </c>
      <c r="D54" s="47">
        <f>+F23+F24+F26+F40+F41+F42</f>
        <v>7004862400</v>
      </c>
      <c r="E54" s="46">
        <v>0</v>
      </c>
      <c r="F54" s="53">
        <v>0</v>
      </c>
      <c r="G54"/>
      <c r="H54"/>
    </row>
    <row r="55" spans="1:9" ht="18.75" hidden="1" x14ac:dyDescent="0.25">
      <c r="C55" s="93" t="s">
        <v>64</v>
      </c>
      <c r="D55" s="53">
        <v>0</v>
      </c>
      <c r="E55" s="31">
        <f>+F28+F29+F30+F31+F32+F33+F35+F44</f>
        <v>890191782.5</v>
      </c>
      <c r="F55" s="53">
        <v>0</v>
      </c>
      <c r="G55"/>
      <c r="H55"/>
    </row>
    <row r="56" spans="1:9" hidden="1" x14ac:dyDescent="0.25">
      <c r="H56" s="6"/>
      <c r="I56" s="5"/>
    </row>
    <row r="57" spans="1:9" ht="15" hidden="1" customHeight="1" x14ac:dyDescent="0.25">
      <c r="C57" s="185" t="s">
        <v>71</v>
      </c>
      <c r="D57" s="185"/>
      <c r="E57" s="185"/>
      <c r="F57" s="185"/>
      <c r="G57"/>
      <c r="H57" s="6"/>
    </row>
    <row r="58" spans="1:9" hidden="1" x14ac:dyDescent="0.25">
      <c r="C58" s="186"/>
      <c r="D58" s="186"/>
      <c r="E58" s="186"/>
      <c r="F58" s="186"/>
    </row>
    <row r="59" spans="1:9" hidden="1" x14ac:dyDescent="0.25"/>
  </sheetData>
  <mergeCells count="34">
    <mergeCell ref="D50:F50"/>
    <mergeCell ref="C51:C53"/>
    <mergeCell ref="C57:F58"/>
    <mergeCell ref="A42:A44"/>
    <mergeCell ref="B42:B44"/>
    <mergeCell ref="C42:C44"/>
    <mergeCell ref="I42:I44"/>
    <mergeCell ref="A46:A47"/>
    <mergeCell ref="B46:B47"/>
    <mergeCell ref="C46:C47"/>
    <mergeCell ref="I46:I47"/>
    <mergeCell ref="A25:A26"/>
    <mergeCell ref="B25:B26"/>
    <mergeCell ref="C25:C26"/>
    <mergeCell ref="I25:I26"/>
    <mergeCell ref="A38:A39"/>
    <mergeCell ref="B38:B39"/>
    <mergeCell ref="C38:C39"/>
    <mergeCell ref="I38:I39"/>
    <mergeCell ref="C11:D11"/>
    <mergeCell ref="A21:I21"/>
    <mergeCell ref="A22:A23"/>
    <mergeCell ref="B22:B23"/>
    <mergeCell ref="C22:C23"/>
    <mergeCell ref="I22:I23"/>
    <mergeCell ref="A1:I1"/>
    <mergeCell ref="A2:I2"/>
    <mergeCell ref="A3:A4"/>
    <mergeCell ref="B3:B4"/>
    <mergeCell ref="C3:C4"/>
    <mergeCell ref="D3:D4"/>
    <mergeCell ref="E3:G3"/>
    <mergeCell ref="H3:H4"/>
    <mergeCell ref="I3:I4"/>
  </mergeCells>
  <dataValidations count="1">
    <dataValidation type="decimal" allowBlank="1" showInputMessage="1" showErrorMessage="1" errorTitle="Fuentes de Financiación" error="Esta celda solo recibe numeros" promptTitle="Fuentes de Financiación" prompt="Ingresar el valor completo que aportara la fuente de financiación al proyecto en la vigencia 2015." sqref="F7:G10 E8:E10">
      <formula1>0</formula1>
      <formula2>1000000000000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PLANIFICACION ACTUALIZAD</vt:lpstr>
      <vt:lpstr>Hoja1 (2)</vt:lpstr>
      <vt:lpstr>Hoja1</vt:lpstr>
      <vt:lpstr>publicacion </vt:lpstr>
      <vt:lpstr>Hoja1!Área_de_impresión</vt:lpstr>
      <vt:lpstr>'Hoja1 (2)'!Área_de_impresión</vt:lpstr>
      <vt:lpstr>'PLANIFICACION ACTUALIZAD'!Área_de_impresión</vt:lpstr>
      <vt:lpstr>'publicacion '!Área_de_impresión</vt:lpstr>
      <vt:lpstr>Hoja1!Títulos_a_imprimir</vt:lpstr>
      <vt:lpstr>'Hoja1 (2)'!Títulos_a_imprimir</vt:lpstr>
      <vt:lpstr>'PLANIFICACION ACTUALIZAD'!Títulos_a_imprimir</vt:lpstr>
      <vt:lpstr>'publicacion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</dc:creator>
  <cp:lastModifiedBy>UTS</cp:lastModifiedBy>
  <cp:lastPrinted>2019-02-19T22:35:06Z</cp:lastPrinted>
  <dcterms:created xsi:type="dcterms:W3CDTF">2017-02-08T14:56:27Z</dcterms:created>
  <dcterms:modified xsi:type="dcterms:W3CDTF">2020-02-20T14:45:12Z</dcterms:modified>
</cp:coreProperties>
</file>